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2024\IZVRŠENJE 2024\za slanje\"/>
    </mc:Choice>
  </mc:AlternateContent>
  <xr:revisionPtr revIDLastSave="0" documentId="13_ncr:1_{ECA0DB7A-FA7D-400E-86F5-AB0C7429D4BC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Prijenosi" sheetId="13" r:id="rId5"/>
    <sheet name="A.3 RASHODI FUNKC" sheetId="10" r:id="rId6"/>
    <sheet name="B.1 RAČUN FINANC EK" sheetId="7" r:id="rId7"/>
    <sheet name="B.2 RAČUN FINANC IF" sheetId="8" r:id="rId8"/>
    <sheet name="II. POSEBNI DIO 08006" sheetId="12" r:id="rId9"/>
  </sheets>
  <definedNames>
    <definedName name="_xlnm._FilterDatabase" localSheetId="8" hidden="1">'II. POSEBNI DIO 08006'!$A$4:$F$425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6">'B.1 RAČUN FINANC EK'!$7:$8</definedName>
    <definedName name="_xlnm.Print_Titles" localSheetId="8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0" i="12" l="1"/>
  <c r="F358" i="12"/>
  <c r="H13" i="10"/>
  <c r="H14" i="10"/>
  <c r="H10" i="10"/>
  <c r="H27" i="4"/>
  <c r="H28" i="4"/>
  <c r="H29" i="4"/>
  <c r="H31" i="4"/>
  <c r="H32" i="4"/>
  <c r="H33" i="4"/>
  <c r="H34" i="4"/>
  <c r="H35" i="4"/>
  <c r="H36" i="4"/>
  <c r="H37" i="4"/>
  <c r="H38" i="4"/>
  <c r="H40" i="4"/>
  <c r="H41" i="4"/>
  <c r="H42" i="4"/>
  <c r="H43" i="4"/>
  <c r="H44" i="4"/>
  <c r="H11" i="4"/>
  <c r="H12" i="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10" i="4"/>
  <c r="H76" i="2"/>
  <c r="H70" i="2"/>
  <c r="H65" i="2"/>
  <c r="H58" i="2"/>
  <c r="H51" i="2"/>
  <c r="H45" i="2"/>
  <c r="H34" i="2"/>
  <c r="H12" i="2"/>
  <c r="H11" i="2"/>
  <c r="H10" i="2"/>
  <c r="K26" i="1"/>
  <c r="K25" i="1"/>
  <c r="K24" i="1"/>
  <c r="K16" i="1"/>
  <c r="K15" i="1"/>
  <c r="K14" i="1"/>
  <c r="K13" i="1"/>
  <c r="K12" i="1"/>
  <c r="K11" i="1"/>
  <c r="K10" i="1"/>
  <c r="K5" i="13"/>
  <c r="D8" i="13" l="1"/>
  <c r="E8" i="13"/>
  <c r="F8" i="13"/>
  <c r="G8" i="13"/>
  <c r="H8" i="13"/>
  <c r="I8" i="13"/>
  <c r="J8" i="13"/>
  <c r="C8" i="13"/>
  <c r="B8" i="13"/>
  <c r="K7" i="13" l="1"/>
  <c r="K6" i="13"/>
  <c r="K8" i="13" l="1"/>
  <c r="E422" i="12"/>
  <c r="E414" i="12"/>
  <c r="E410" i="12" s="1"/>
  <c r="E409" i="12" s="1"/>
  <c r="E401" i="12"/>
  <c r="E381" i="12" s="1"/>
  <c r="E24" i="12" l="1"/>
  <c r="E29" i="12"/>
  <c r="E56" i="12"/>
  <c r="E66" i="12"/>
  <c r="E69" i="12"/>
  <c r="I24" i="1"/>
  <c r="E23" i="12" l="1"/>
  <c r="E22" i="12" s="1"/>
  <c r="E16" i="12"/>
  <c r="E11" i="12"/>
  <c r="E10" i="12" l="1"/>
  <c r="E9" i="12" s="1"/>
  <c r="E101" i="12"/>
  <c r="E96" i="12" s="1"/>
  <c r="E123" i="12"/>
  <c r="E118" i="12" s="1"/>
  <c r="E338" i="12"/>
  <c r="F338" i="12" s="1"/>
  <c r="E334" i="12"/>
  <c r="E361" i="12"/>
  <c r="F361" i="12" s="1"/>
  <c r="E363" i="12"/>
  <c r="E276" i="12"/>
  <c r="E281" i="12"/>
  <c r="E307" i="12"/>
  <c r="E321" i="12"/>
  <c r="E254" i="12"/>
  <c r="E258" i="12"/>
  <c r="E253" i="12" s="1"/>
  <c r="E237" i="12"/>
  <c r="E185" i="12"/>
  <c r="E192" i="12"/>
  <c r="E220" i="12"/>
  <c r="E127" i="12"/>
  <c r="E131" i="12"/>
  <c r="E157" i="12"/>
  <c r="E171" i="12"/>
  <c r="C8" i="12"/>
  <c r="E82" i="12" l="1"/>
  <c r="E333" i="12"/>
  <c r="E275" i="12"/>
  <c r="E126" i="12"/>
  <c r="E184" i="12"/>
  <c r="G10" i="1"/>
  <c r="E125" i="12" l="1"/>
  <c r="E8" i="12" s="1"/>
  <c r="E7" i="12" s="1"/>
  <c r="E6" i="12" s="1"/>
  <c r="F59" i="2"/>
  <c r="C59" i="2"/>
  <c r="F6" i="12" l="1"/>
  <c r="F8" i="12"/>
  <c r="F7" i="12"/>
  <c r="F11" i="12"/>
  <c r="F10" i="12"/>
  <c r="F9" i="12"/>
  <c r="F16" i="12"/>
  <c r="F24" i="12"/>
  <c r="F23" i="12"/>
  <c r="F22" i="12"/>
  <c r="F29" i="12"/>
  <c r="F56" i="12"/>
  <c r="F66" i="12"/>
  <c r="F69" i="12"/>
  <c r="F82" i="12"/>
  <c r="F96" i="12"/>
  <c r="F101" i="12"/>
  <c r="F118" i="12"/>
  <c r="F123" i="12"/>
  <c r="F127" i="12"/>
  <c r="F126" i="12"/>
  <c r="F125" i="12"/>
  <c r="F131" i="12"/>
  <c r="F157" i="12"/>
  <c r="F165" i="12"/>
  <c r="F171" i="12"/>
  <c r="F185" i="12"/>
  <c r="F184" i="12"/>
  <c r="F192" i="12"/>
  <c r="F220" i="12"/>
  <c r="F228" i="12"/>
  <c r="F237" i="12"/>
  <c r="F253" i="12"/>
  <c r="F276" i="12"/>
  <c r="F275" i="12"/>
  <c r="F281" i="12"/>
  <c r="F307" i="12"/>
  <c r="F321" i="12"/>
  <c r="F334" i="12"/>
  <c r="F333" i="12"/>
  <c r="F363" i="12"/>
  <c r="F369" i="12"/>
  <c r="F372" i="12"/>
  <c r="F380" i="12"/>
  <c r="F382" i="12"/>
  <c r="F381" i="12"/>
  <c r="F401" i="12"/>
  <c r="F410" i="12"/>
  <c r="F409" i="12"/>
  <c r="F414" i="12"/>
  <c r="C35" i="7" l="1"/>
  <c r="J25" i="1" l="1"/>
  <c r="J24" i="1"/>
  <c r="D10" i="8" l="1"/>
  <c r="C10" i="8"/>
  <c r="F11" i="8"/>
  <c r="F10" i="8" s="1"/>
  <c r="G10" i="8" s="1"/>
  <c r="E11" i="8"/>
  <c r="H11" i="8" s="1"/>
  <c r="D11" i="8"/>
  <c r="C11" i="8"/>
  <c r="F14" i="8"/>
  <c r="E14" i="8"/>
  <c r="E13" i="8" s="1"/>
  <c r="D14" i="8"/>
  <c r="D13" i="8" s="1"/>
  <c r="C14" i="8"/>
  <c r="C13" i="8" s="1"/>
  <c r="F16" i="8"/>
  <c r="F13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4" i="8"/>
  <c r="G14" i="8"/>
  <c r="H12" i="8"/>
  <c r="G12" i="8"/>
  <c r="E17" i="7"/>
  <c r="H22" i="1" s="1"/>
  <c r="D17" i="7"/>
  <c r="G22" i="1" s="1"/>
  <c r="F19" i="7"/>
  <c r="F18" i="7" s="1"/>
  <c r="C19" i="7"/>
  <c r="C18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E10" i="8" l="1"/>
  <c r="G16" i="8"/>
  <c r="H16" i="8"/>
  <c r="H19" i="7"/>
  <c r="G18" i="8"/>
  <c r="G19" i="7"/>
  <c r="G11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C27" i="7"/>
  <c r="F28" i="7"/>
  <c r="F27" i="7" s="1"/>
  <c r="H27" i="7" s="1"/>
  <c r="C28" i="7"/>
  <c r="F30" i="7"/>
  <c r="C30" i="7"/>
  <c r="G30" i="7" s="1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F35" i="7"/>
  <c r="G35" i="7" s="1"/>
  <c r="E10" i="10"/>
  <c r="F13" i="10"/>
  <c r="F10" i="10" s="1"/>
  <c r="E13" i="10"/>
  <c r="D13" i="10"/>
  <c r="D10" i="10" s="1"/>
  <c r="C13" i="10"/>
  <c r="C10" i="10" s="1"/>
  <c r="F11" i="10"/>
  <c r="E11" i="10"/>
  <c r="D11" i="10"/>
  <c r="C11" i="10"/>
  <c r="G14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G12" i="4"/>
  <c r="G14" i="4"/>
  <c r="G16" i="4"/>
  <c r="G18" i="4"/>
  <c r="G19" i="4"/>
  <c r="G20" i="4"/>
  <c r="G22" i="4"/>
  <c r="G24" i="4"/>
  <c r="G26" i="4"/>
  <c r="G29" i="4"/>
  <c r="G32" i="4"/>
  <c r="G34" i="4"/>
  <c r="G36" i="4"/>
  <c r="G37" i="4"/>
  <c r="G38" i="4"/>
  <c r="G42" i="4"/>
  <c r="G44" i="4"/>
  <c r="G28" i="4" l="1"/>
  <c r="G11" i="4"/>
  <c r="G17" i="4"/>
  <c r="G33" i="4"/>
  <c r="G31" i="4"/>
  <c r="G13" i="4"/>
  <c r="C32" i="7"/>
  <c r="F32" i="7"/>
  <c r="F17" i="7" s="1"/>
  <c r="I22" i="1" s="1"/>
  <c r="G10" i="7"/>
  <c r="G28" i="7"/>
  <c r="G27" i="7"/>
  <c r="E27" i="4"/>
  <c r="F27" i="4"/>
  <c r="G35" i="4"/>
  <c r="D27" i="4"/>
  <c r="G13" i="10"/>
  <c r="H32" i="7"/>
  <c r="C17" i="7"/>
  <c r="H35" i="7"/>
  <c r="G10" i="10"/>
  <c r="D10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45" i="6"/>
  <c r="G138" i="6"/>
  <c r="G131" i="6"/>
  <c r="G130" i="6"/>
  <c r="G129" i="6"/>
  <c r="G128" i="6"/>
  <c r="G127" i="6"/>
  <c r="G124" i="6"/>
  <c r="G95" i="6"/>
  <c r="G88" i="6"/>
  <c r="G72" i="6"/>
  <c r="G63" i="6"/>
  <c r="G62" i="6"/>
  <c r="G61" i="6"/>
  <c r="G55" i="6"/>
  <c r="G54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22" i="6"/>
  <c r="G21" i="6"/>
  <c r="G18" i="6"/>
  <c r="G16" i="6"/>
  <c r="G13" i="6"/>
  <c r="F161" i="6"/>
  <c r="C161" i="6"/>
  <c r="E10" i="2"/>
  <c r="H10" i="1" s="1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F42" i="2"/>
  <c r="C42" i="2"/>
  <c r="F46" i="2"/>
  <c r="C46" i="2"/>
  <c r="F48" i="2"/>
  <c r="C48" i="2"/>
  <c r="F52" i="2"/>
  <c r="F51" i="2" s="1"/>
  <c r="C52" i="2"/>
  <c r="F55" i="2"/>
  <c r="C55" i="2"/>
  <c r="F58" i="2"/>
  <c r="C58" i="2"/>
  <c r="F63" i="2"/>
  <c r="C63" i="2"/>
  <c r="F66" i="2"/>
  <c r="F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F121" i="6" l="1"/>
  <c r="F113" i="6" s="1"/>
  <c r="G58" i="2"/>
  <c r="G27" i="4"/>
  <c r="F45" i="2"/>
  <c r="F12" i="2"/>
  <c r="C51" i="2"/>
  <c r="G51" i="2" s="1"/>
  <c r="C45" i="2"/>
  <c r="C34" i="2"/>
  <c r="G34" i="2" s="1"/>
  <c r="D10" i="2"/>
  <c r="G10" i="4"/>
  <c r="H17" i="7"/>
  <c r="G32" i="7"/>
  <c r="C12" i="2"/>
  <c r="F22" i="1"/>
  <c r="G17" i="7"/>
  <c r="C90" i="6"/>
  <c r="E9" i="6"/>
  <c r="C11" i="6"/>
  <c r="D9" i="6"/>
  <c r="G13" i="1"/>
  <c r="G144" i="6"/>
  <c r="G126" i="6"/>
  <c r="G46" i="6"/>
  <c r="F11" i="6"/>
  <c r="H11" i="6" s="1"/>
  <c r="G48" i="6"/>
  <c r="G36" i="6"/>
  <c r="C23" i="6"/>
  <c r="G29" i="6"/>
  <c r="G24" i="6"/>
  <c r="G17" i="6"/>
  <c r="C154" i="6"/>
  <c r="F98" i="6"/>
  <c r="H98" i="6" s="1"/>
  <c r="G85" i="6"/>
  <c r="F56" i="6"/>
  <c r="H56" i="6" s="1"/>
  <c r="G19" i="6"/>
  <c r="C65" i="6"/>
  <c r="C114" i="6"/>
  <c r="C98" i="6"/>
  <c r="C73" i="6"/>
  <c r="G60" i="6"/>
  <c r="F73" i="6"/>
  <c r="F65" i="6"/>
  <c r="C121" i="6"/>
  <c r="C56" i="6"/>
  <c r="G94" i="6"/>
  <c r="F90" i="6"/>
  <c r="G71" i="6"/>
  <c r="F23" i="6"/>
  <c r="F154" i="6"/>
  <c r="F114" i="6"/>
  <c r="G12" i="6"/>
  <c r="G122" i="6"/>
  <c r="G137" i="6"/>
  <c r="C71" i="2"/>
  <c r="F80" i="2"/>
  <c r="C80" i="2"/>
  <c r="F84" i="2"/>
  <c r="C84" i="2"/>
  <c r="F87" i="2"/>
  <c r="C87" i="2"/>
  <c r="G15" i="2"/>
  <c r="G16" i="2"/>
  <c r="G18" i="2"/>
  <c r="G23" i="2"/>
  <c r="G24" i="2"/>
  <c r="G26" i="2"/>
  <c r="G27" i="2"/>
  <c r="G29" i="2"/>
  <c r="G30" i="2"/>
  <c r="G32" i="2"/>
  <c r="G35" i="2"/>
  <c r="G36" i="2"/>
  <c r="G38" i="2"/>
  <c r="G48" i="2"/>
  <c r="G50" i="2"/>
  <c r="G52" i="2"/>
  <c r="G53" i="2"/>
  <c r="G54" i="2"/>
  <c r="G55" i="2"/>
  <c r="G56" i="2"/>
  <c r="G59" i="2"/>
  <c r="G60" i="2"/>
  <c r="G77" i="2"/>
  <c r="G81" i="2"/>
  <c r="H121" i="6" l="1"/>
  <c r="G80" i="2"/>
  <c r="G45" i="2"/>
  <c r="F11" i="2"/>
  <c r="I10" i="1" s="1"/>
  <c r="C11" i="2"/>
  <c r="G12" i="2"/>
  <c r="G11" i="6"/>
  <c r="F10" i="1"/>
  <c r="C10" i="6"/>
  <c r="F13" i="1" s="1"/>
  <c r="C113" i="6"/>
  <c r="G56" i="6"/>
  <c r="H114" i="6"/>
  <c r="I14" i="1"/>
  <c r="G121" i="6"/>
  <c r="F10" i="6"/>
  <c r="G23" i="6"/>
  <c r="H23" i="6"/>
  <c r="H65" i="6"/>
  <c r="G65" i="6"/>
  <c r="H90" i="6"/>
  <c r="G90" i="6"/>
  <c r="G73" i="6"/>
  <c r="H73" i="6"/>
  <c r="F76" i="2"/>
  <c r="C76" i="2"/>
  <c r="C70" i="2" s="1"/>
  <c r="F11" i="1" s="1"/>
  <c r="G23" i="1"/>
  <c r="G26" i="1" s="1"/>
  <c r="H12" i="1"/>
  <c r="G11" i="2" l="1"/>
  <c r="J10" i="1"/>
  <c r="F70" i="2"/>
  <c r="C10" i="2"/>
  <c r="G76" i="2"/>
  <c r="F12" i="1"/>
  <c r="F9" i="6"/>
  <c r="H9" i="6" s="1"/>
  <c r="I13" i="1"/>
  <c r="J13" i="1" s="1"/>
  <c r="C9" i="6"/>
  <c r="F14" i="1"/>
  <c r="F15" i="1" s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G70" i="2" l="1"/>
  <c r="I11" i="1"/>
  <c r="F10" i="2"/>
  <c r="F16" i="1"/>
  <c r="F27" i="1" s="1"/>
  <c r="G9" i="6"/>
  <c r="J14" i="1"/>
  <c r="I15" i="1"/>
  <c r="J15" i="1" s="1"/>
  <c r="H26" i="1"/>
  <c r="J26" i="1"/>
  <c r="H16" i="1"/>
  <c r="H27" i="1" s="1"/>
  <c r="G16" i="1"/>
  <c r="G27" i="1" s="1"/>
  <c r="J11" i="1" l="1"/>
  <c r="I12" i="1"/>
  <c r="I16" i="1" s="1"/>
  <c r="G10" i="2"/>
  <c r="I27" i="1" l="1"/>
  <c r="J12" i="1"/>
  <c r="J16" i="1"/>
  <c r="J27" i="1" l="1"/>
</calcChain>
</file>

<file path=xl/sharedStrings.xml><?xml version="1.0" encoding="utf-8"?>
<sst xmlns="http://schemas.openxmlformats.org/spreadsheetml/2006/main" count="1591" uniqueCount="601">
  <si>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</si>
  <si>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</si>
  <si>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</si>
  <si>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</si>
  <si>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</si>
  <si>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</si>
  <si>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</si>
  <si>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</si>
  <si>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</si>
  <si>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</si>
  <si>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</si>
  <si>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</si>
  <si>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</si>
  <si>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</si>
  <si>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</si>
  <si>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</si>
  <si>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</si>
  <si>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</si>
  <si>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</si>
  <si>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</si>
  <si>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</si>
  <si>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</si>
  <si>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</si>
  <si>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</si>
  <si>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</si>
  <si>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</si>
  <si>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</si>
  <si>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</si>
  <si>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</si>
  <si>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</si>
  <si>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</si>
  <si>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</si>
  <si>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</si>
  <si>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</si>
  <si>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</si>
  <si>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</si>
  <si>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</si>
  <si>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</si>
  <si>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</si>
  <si>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</si>
  <si>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</si>
  <si>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</si>
  <si>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</si>
  <si>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</si>
  <si>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</si>
  <si>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</si>
  <si>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</si>
  <si>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</si>
  <si>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</si>
  <si>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</si>
  <si>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</si>
  <si>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</si>
  <si>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</si>
  <si>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</si>
  <si>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</si>
  <si>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</si>
  <si>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</si>
  <si>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</si>
  <si>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</si>
  <si>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</si>
  <si>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</si>
  <si>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</si>
  <si>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</si>
  <si>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</si>
  <si>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</si>
  <si>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</si>
  <si>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</si>
  <si>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</si>
  <si>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</si>
  <si>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</si>
  <si>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</si>
  <si>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</si>
  <si>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</si>
  <si>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</si>
  <si>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</si>
  <si>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</si>
  <si>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</si>
  <si>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</si>
  <si>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</si>
  <si>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</si>
  <si>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</si>
  <si>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</si>
  <si>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</si>
  <si>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</si>
  <si>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</si>
  <si>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</si>
  <si>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</si>
  <si>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</si>
  <si>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</si>
  <si>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</si>
  <si>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</si>
  <si>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</si>
  <si>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</si>
  <si>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</si>
  <si>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</si>
  <si>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</si>
  <si>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</si>
  <si>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</si>
  <si>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</si>
  <si>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</si>
  <si>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</si>
  <si>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</si>
  <si>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</si>
  <si>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</si>
  <si>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</si>
  <si>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</si>
  <si>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</si>
  <si>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</si>
  <si>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</si>
  <si>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</si>
  <si>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</si>
  <si>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</si>
  <si>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</si>
  <si>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</si>
  <si>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</si>
  <si>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</si>
  <si>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</si>
  <si>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</si>
  <si>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</si>
  <si>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</si>
  <si>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</si>
  <si>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</si>
  <si>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</si>
  <si>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</si>
  <si>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</si>
  <si>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</si>
  <si>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</si>
  <si>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</si>
  <si>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</si>
  <si>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</si>
  <si>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</si>
  <si>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</si>
  <si>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</si>
  <si>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</si>
  <si>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</si>
  <si>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</si>
  <si>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</si>
  <si>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</si>
  <si>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</si>
  <si>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</si>
  <si>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</si>
  <si>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</si>
  <si>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</si>
  <si>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</si>
  <si>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</si>
  <si>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</si>
  <si>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</si>
  <si>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</si>
  <si>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</si>
  <si>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</si>
  <si>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</si>
  <si>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</si>
  <si>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</si>
  <si>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</si>
  <si>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</si>
  <si>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</si>
  <si>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</si>
  <si>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</si>
  <si>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</si>
  <si>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</si>
  <si>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</si>
  <si>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</si>
  <si>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</si>
  <si>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</si>
  <si>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</si>
  <si>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</si>
  <si>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</si>
  <si>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</si>
  <si>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</si>
  <si>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</si>
  <si>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</si>
  <si>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</si>
  <si>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</si>
  <si>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</si>
  <si>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</si>
  <si>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</si>
  <si>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</si>
  <si>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</si>
  <si>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</si>
  <si>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</si>
  <si>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</si>
  <si>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</si>
  <si>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</si>
  <si>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</si>
  <si>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</si>
  <si>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</si>
  <si>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</si>
  <si>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</si>
  <si>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</si>
  <si>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</si>
  <si>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</si>
  <si>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</si>
  <si>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</si>
  <si>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</si>
  <si>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</si>
  <si>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</si>
  <si>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</si>
  <si>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</si>
  <si>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</si>
  <si>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</si>
  <si>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</si>
  <si>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</si>
  <si>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</si>
  <si>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</si>
  <si>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</si>
  <si>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</si>
  <si>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</si>
  <si>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</si>
  <si>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</si>
  <si>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</si>
  <si>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</si>
  <si>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</si>
  <si>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</si>
  <si>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</si>
  <si>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</si>
  <si>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</si>
  <si>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</si>
  <si>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</si>
  <si>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</si>
  <si>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</si>
  <si>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</si>
  <si>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</si>
  <si>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</si>
  <si>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</si>
  <si>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</si>
  <si>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</si>
  <si>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</si>
  <si>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</si>
  <si>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</si>
  <si>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</si>
  <si>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</si>
  <si>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</si>
  <si>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</si>
  <si>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</si>
  <si>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</si>
  <si>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</si>
  <si>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</si>
  <si>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</si>
  <si>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</si>
  <si>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</si>
  <si>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</si>
  <si>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</si>
  <si>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</si>
  <si>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</si>
  <si>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</si>
  <si>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</si>
  <si>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</si>
  <si>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</si>
  <si>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</si>
  <si>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</si>
  <si>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</si>
  <si>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</si>
  <si>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</si>
  <si>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</si>
  <si>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</si>
  <si>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</si>
  <si>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</si>
  <si>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</si>
  <si>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</si>
  <si>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</si>
  <si>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</si>
  <si>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</si>
  <si>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</si>
  <si>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</si>
  <si>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</si>
  <si>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</si>
  <si>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</si>
  <si>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</si>
  <si>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</si>
  <si>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</si>
  <si>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</si>
  <si>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</si>
  <si>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</si>
  <si>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</si>
  <si>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</si>
  <si>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</si>
  <si>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</si>
  <si>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</si>
  <si>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</si>
  <si>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</si>
  <si>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</si>
  <si>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</si>
  <si>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</si>
  <si>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</si>
  <si>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</si>
  <si>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</si>
  <si>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</si>
  <si>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</si>
  <si>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</si>
  <si>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</si>
  <si>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</si>
  <si>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</si>
  <si>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</si>
  <si>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</si>
  <si>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</si>
  <si>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</si>
  <si>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</si>
  <si>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</si>
  <si>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</si>
  <si>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</si>
  <si>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</si>
  <si>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</si>
  <si>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</si>
  <si>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</si>
  <si>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</si>
  <si>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</si>
  <si>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</si>
  <si>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</si>
  <si>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</si>
  <si>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</si>
  <si>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</si>
  <si>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</si>
  <si>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</si>
  <si>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</si>
  <si>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</si>
  <si>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</si>
  <si>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</si>
  <si>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</si>
  <si>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</si>
  <si>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</si>
  <si>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</si>
  <si>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</si>
  <si>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</si>
  <si>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</si>
  <si>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</si>
  <si>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</si>
  <si>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</si>
  <si>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</si>
  <si>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</si>
  <si>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</si>
  <si>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</si>
  <si>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</si>
  <si>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</si>
  <si>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</si>
  <si>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</si>
  <si>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</si>
  <si>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</si>
  <si>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</si>
  <si>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</si>
  <si>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</si>
  <si>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</si>
  <si>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</si>
  <si>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</si>
  <si>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</si>
  <si>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</si>
  <si>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</si>
  <si>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</si>
  <si>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</si>
  <si>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</si>
  <si>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</si>
  <si>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</si>
  <si>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</si>
  <si>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</si>
  <si>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</si>
  <si>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</si>
  <si>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</si>
  <si>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</si>
  <si>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</si>
  <si>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</si>
  <si>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</si>
  <si>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</si>
  <si>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</si>
  <si>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</si>
  <si>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</si>
  <si>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</si>
  <si>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</si>
  <si>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</si>
  <si>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</si>
  <si>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</si>
  <si>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</si>
  <si>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</si>
  <si>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</si>
  <si>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</si>
  <si>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</si>
  <si>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</si>
  <si>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</si>
  <si>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</si>
  <si>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</si>
  <si>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</si>
  <si>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</si>
  <si>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</si>
  <si>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</si>
  <si>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</si>
  <si>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</si>
  <si>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</si>
  <si>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</si>
  <si>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</si>
  <si>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</si>
  <si>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</si>
  <si>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</si>
  <si>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</si>
  <si>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</si>
  <si>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</si>
  <si>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</si>
  <si>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</si>
  <si>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</si>
  <si>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</si>
  <si>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</si>
  <si>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</si>
  <si>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</si>
  <si>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</si>
  <si>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</si>
  <si>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</si>
  <si>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</si>
  <si>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</si>
  <si>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</si>
  <si>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</si>
  <si>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</si>
  <si>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</si>
  <si>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</si>
  <si>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</si>
  <si>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</si>
  <si>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</si>
  <si>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</si>
  <si>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</si>
  <si>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</si>
  <si>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</si>
  <si>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</si>
  <si>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</si>
  <si>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</si>
  <si>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</si>
  <si>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</si>
  <si>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</si>
  <si>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</si>
  <si>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</si>
  <si>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</si>
  <si>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</si>
  <si>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</si>
  <si>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</si>
  <si>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</si>
  <si>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</si>
  <si>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</si>
  <si>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</si>
  <si>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</si>
  <si>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</si>
  <si>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</si>
  <si>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</si>
  <si>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</si>
  <si>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</si>
  <si>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</si>
  <si>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</si>
  <si>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</si>
  <si>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</si>
  <si>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</si>
  <si>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</si>
  <si>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</si>
  <si>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</si>
  <si>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</si>
  <si>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</si>
  <si>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</si>
  <si>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</si>
  <si>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</si>
  <si>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</si>
  <si>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</si>
  <si>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</si>
  <si>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</si>
  <si>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</si>
  <si>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</si>
  <si>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</si>
  <si>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</si>
  <si>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</si>
  <si>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</si>
  <si>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</si>
  <si>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</si>
  <si>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</si>
  <si>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</si>
  <si>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</si>
  <si>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</si>
  <si>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</si>
  <si>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</si>
  <si>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</si>
  <si>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</si>
  <si>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</si>
  <si>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</si>
  <si>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</si>
  <si>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</si>
  <si>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</si>
  <si>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</si>
  <si>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</si>
  <si>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</si>
  <si>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</si>
  <si>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</si>
  <si>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</si>
  <si>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</si>
  <si>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</si>
  <si>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</si>
  <si>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</si>
  <si>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</si>
  <si>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</si>
  <si>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</si>
  <si>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</si>
  <si>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</si>
  <si>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</si>
  <si>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</si>
  <si>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</si>
  <si>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</si>
  <si>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</si>
  <si>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</si>
  <si>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</si>
  <si>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</si>
  <si>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</si>
  <si>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</si>
  <si>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</si>
  <si>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</si>
  <si>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</si>
  <si>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</si>
  <si>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</si>
  <si>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</si>
  <si>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</si>
  <si>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</si>
  <si>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</si>
  <si>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</si>
  <si>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</si>
  <si>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</si>
  <si>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</si>
  <si>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</si>
  <si>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</si>
  <si>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</si>
  <si>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</si>
  <si>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</si>
  <si>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</si>
  <si>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</si>
  <si>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</si>
  <si>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</si>
  <si>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</si>
  <si>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</si>
  <si>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</si>
  <si>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</si>
  <si>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</si>
  <si>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</si>
  <si>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</si>
  <si>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</si>
  <si>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</si>
  <si>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563</t>
  </si>
  <si>
    <t>Europski fond za regionalni razvoj (EFRR)</t>
  </si>
  <si>
    <t>581</t>
  </si>
  <si>
    <t>Mehanizam za oporavak i otpornost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</si>
  <si>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</si>
  <si>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</si>
  <si>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</si>
  <si>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</si>
  <si>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</si>
  <si>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</si>
  <si>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</si>
  <si>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</si>
  <si>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</si>
  <si>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</si>
  <si>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</si>
  <si>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K679084</t>
  </si>
  <si>
    <t>OP KONKURENTNOST I KOHEZIJA 2014.-2020., PRIORITET 1, 9 i 10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</si>
  <si>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</si>
  <si>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</si>
  <si>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</si>
  <si>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</si>
  <si>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</si>
  <si>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</si>
  <si>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</si>
  <si>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</si>
  <si>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</si>
  <si>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</si>
  <si>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</si>
  <si>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</si>
  <si>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</si>
  <si>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</si>
  <si>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</si>
  <si>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</si>
  <si>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</si>
  <si>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</si>
  <si>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</si>
  <si>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</si>
  <si>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</si>
  <si>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</si>
  <si>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</si>
  <si>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</si>
  <si>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</si>
  <si>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</si>
  <si>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</si>
  <si>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</si>
  <si>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</si>
  <si>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</si>
  <si>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</si>
  <si>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</si>
  <si>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>GODIŠNJI IZVJEŠTAJ O IZVRŠENJU FINANCIJSKOG PLANA SVEUČILIŠTA U OSIJEKU, FAKULTET ELEKTROTEHNIKE, RAČUNARSTVA I INFORMACIJSKIH TEHNOLOGIJA OSIJEK
ZA 2024. G</t>
    </r>
    <r>
      <rPr>
        <sz val="12"/>
        <color rgb="FF000000"/>
        <rFont val="Arial"/>
        <family val="2"/>
        <charset val="238"/>
      </rPr>
      <t>ODINU</t>
    </r>
  </si>
  <si>
    <t>K679128</t>
  </si>
  <si>
    <t>Stvaranje okvira za privlačenje studenata i istraživača</t>
  </si>
  <si>
    <t>2313 FAKULTET ELEKTROTEHNIKE, RAČUNARSTVA I INFORMACIJSKIH TEHNOLOGIJA OSIJEK</t>
  </si>
  <si>
    <t>Izvor 11 Opći prihodi i primici</t>
  </si>
  <si>
    <t xml:space="preserve">Izvor 31 Vlastiti prihodi </t>
  </si>
  <si>
    <t>Izvor 51 Pomoći EU</t>
  </si>
  <si>
    <t>izvor 52 Ostale pomoći</t>
  </si>
  <si>
    <t>Izvor 61 Donacije</t>
  </si>
  <si>
    <t>Izvor 563 Europski fond za regionalni razvoj</t>
  </si>
  <si>
    <t>Izvor 581 Mehanizam za oporavak i otpornost</t>
  </si>
  <si>
    <t>Izvor 71 Prihodi od nefinancijske imovine i nadoknade šteta s osnova osiguranja</t>
  </si>
  <si>
    <t>UKUPNO</t>
  </si>
  <si>
    <r>
      <rPr>
        <sz val="11"/>
        <color theme="1"/>
        <rFont val="Calibri"/>
        <family val="2"/>
        <scheme val="minor"/>
      </rPr>
      <t>DONOS</t>
    </r>
    <r>
      <rPr>
        <sz val="10"/>
        <color theme="1"/>
        <rFont val="Calibri"/>
        <family val="2"/>
        <charset val="238"/>
        <scheme val="minor"/>
      </rPr>
      <t xml:space="preserve"> - prijenos sredstav iz predhodne godine</t>
    </r>
  </si>
  <si>
    <r>
      <t xml:space="preserve">ODNOS - </t>
    </r>
    <r>
      <rPr>
        <sz val="10"/>
        <color theme="1"/>
        <rFont val="Calibri"/>
        <family val="2"/>
        <charset val="238"/>
        <scheme val="minor"/>
      </rPr>
      <t>prijenos sredstava u sljdeću godinu</t>
    </r>
  </si>
  <si>
    <t>DONOS I ODNOS 2024 g.</t>
  </si>
  <si>
    <t>7=5/3*100</t>
  </si>
  <si>
    <t>INDEKS
(5)/(3)</t>
  </si>
  <si>
    <t>INDEKS
(4)/(2)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</si>
</sst>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18" fillId="0" borderId="2" xfId="6" quotePrefix="1" applyFont="1" applyFill="1" applyBorder="1" applyAlignment="1">
      <alignment horizontal="left" vertical="center" wrapText="1" indent="2" justifyLastLine="1"/>
    </xf>
    <xf numFmtId="0" fontId="18" fillId="0" borderId="2" xfId="6" quotePrefix="1" applyFont="1" applyFill="1" applyBorder="1">
      <alignment horizontal="left" vertical="center" wrapText="1" justifyLastLine="1"/>
    </xf>
    <xf numFmtId="3" fontId="24" fillId="0" borderId="2" xfId="3" applyNumberFormat="1" applyFont="1" applyFill="1" applyBorder="1">
      <alignment vertical="center"/>
    </xf>
    <xf numFmtId="4" fontId="24" fillId="28" borderId="2" xfId="3" applyNumberFormat="1" applyFont="1" applyFill="1" applyBorder="1">
      <alignment vertical="center"/>
    </xf>
    <xf numFmtId="4" fontId="19" fillId="0" borderId="2" xfId="3" applyNumberFormat="1" applyFont="1" applyFill="1" applyBorder="1">
      <alignment vertical="center"/>
    </xf>
    <xf numFmtId="0" fontId="18" fillId="0" borderId="2" xfId="7" quotePrefix="1" applyFont="1" applyFill="1" applyBorder="1" applyAlignment="1">
      <alignment horizontal="left" vertical="center" wrapText="1" indent="3"/>
    </xf>
    <xf numFmtId="0" fontId="18" fillId="0" borderId="2" xfId="7" quotePrefix="1" applyFont="1" applyFill="1" applyBorder="1">
      <alignment horizontal="left" vertical="center" wrapText="1"/>
    </xf>
    <xf numFmtId="0" fontId="18" fillId="0" borderId="2" xfId="9" quotePrefix="1" applyFont="1" applyFill="1" applyBorder="1" applyAlignment="1">
      <alignment horizontal="left" vertical="center" wrapText="1" indent="4"/>
    </xf>
    <xf numFmtId="0" fontId="18" fillId="0" borderId="2" xfId="9" quotePrefix="1" applyFont="1" applyFill="1" applyBorder="1">
      <alignment horizontal="left" vertical="center" wrapText="1"/>
    </xf>
    <xf numFmtId="0" fontId="18" fillId="0" borderId="2" xfId="10" quotePrefix="1" applyFont="1" applyFill="1" applyBorder="1" applyAlignment="1">
      <alignment horizontal="left" vertical="center" wrapText="1" indent="5"/>
    </xf>
    <xf numFmtId="0" fontId="18" fillId="0" borderId="2" xfId="10" quotePrefix="1" applyFont="1" applyFill="1" applyBorder="1">
      <alignment horizontal="left" vertical="center" wrapText="1"/>
    </xf>
    <xf numFmtId="0" fontId="23" fillId="0" borderId="2" xfId="10" quotePrefix="1" applyFont="1" applyFill="1" applyBorder="1" applyAlignment="1">
      <alignment horizontal="left" vertical="center" wrapText="1" indent="6"/>
    </xf>
    <xf numFmtId="0" fontId="23" fillId="0" borderId="2" xfId="10" quotePrefix="1" applyFont="1" applyFill="1" applyBorder="1">
      <alignment horizontal="left" vertical="center" wrapText="1"/>
    </xf>
    <xf numFmtId="3" fontId="19" fillId="0" borderId="2" xfId="3" applyNumberFormat="1" applyFont="1" applyFill="1" applyBorder="1">
      <alignment vertical="center"/>
    </xf>
    <xf numFmtId="4" fontId="19" fillId="28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wrapText="1" indent="7"/>
    </xf>
    <xf numFmtId="0" fontId="23" fillId="0" borderId="2" xfId="10" quotePrefix="1" applyFont="1" applyFill="1" applyBorder="1" applyAlignment="1">
      <alignment horizontal="left" vertical="center" wrapText="1" indent="8"/>
    </xf>
    <xf numFmtId="0" fontId="21" fillId="0" borderId="2" xfId="8" applyNumberFormat="1" applyFont="1" applyFill="1" applyBorder="1">
      <alignment horizontal="right" vertical="center"/>
    </xf>
    <xf numFmtId="4" fontId="21" fillId="28" borderId="2" xfId="8" applyNumberFormat="1" applyFont="1" applyFill="1" applyBorder="1">
      <alignment horizontal="right" vertical="center"/>
    </xf>
    <xf numFmtId="0" fontId="18" fillId="0" borderId="2" xfId="10" quotePrefix="1" applyFont="1" applyFill="1" applyBorder="1" applyAlignment="1">
      <alignment horizontal="left" vertical="center" wrapText="1" indent="6"/>
    </xf>
    <xf numFmtId="0" fontId="19" fillId="0" borderId="2" xfId="3" applyNumberFormat="1" applyFont="1" applyFill="1" applyBorder="1">
      <alignment vertical="center"/>
    </xf>
    <xf numFmtId="0" fontId="19" fillId="28" borderId="2" xfId="3" applyNumberFormat="1" applyFont="1" applyFill="1" applyBorder="1">
      <alignment vertical="center"/>
    </xf>
    <xf numFmtId="2" fontId="0" fillId="0" borderId="0" xfId="0" applyNumberFormat="1"/>
    <xf numFmtId="0" fontId="0" fillId="29" borderId="2" xfId="0" applyFill="1" applyBorder="1" applyAlignment="1">
      <alignment wrapText="1"/>
    </xf>
    <xf numFmtId="0" fontId="0" fillId="29" borderId="2" xfId="0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" fontId="0" fillId="0" borderId="2" xfId="0" applyNumberFormat="1" applyBorder="1"/>
    <xf numFmtId="0" fontId="0" fillId="30" borderId="2" xfId="0" applyFill="1" applyBorder="1" applyAlignment="1">
      <alignment wrapText="1"/>
    </xf>
    <xf numFmtId="4" fontId="0" fillId="30" borderId="2" xfId="0" applyNumberFormat="1" applyFill="1" applyBorder="1"/>
    <xf numFmtId="0" fontId="0" fillId="0" borderId="2" xfId="0" applyBorder="1" applyAlignment="1">
      <alignment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O12" sqref="O1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0" t="s">
        <v>582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0" t="s">
        <v>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3" t="s">
        <v>2</v>
      </c>
      <c r="B7" s="273"/>
      <c r="C7" s="273"/>
      <c r="D7" s="273"/>
      <c r="E7" s="273"/>
      <c r="F7" s="8"/>
      <c r="G7" s="9"/>
      <c r="H7" s="9"/>
      <c r="I7" s="10"/>
      <c r="J7" s="11"/>
      <c r="K7" s="11"/>
    </row>
    <row r="8" spans="1:11" ht="38.25" x14ac:dyDescent="0.25">
      <c r="A8" s="274" t="s">
        <v>3</v>
      </c>
      <c r="B8" s="274"/>
      <c r="C8" s="274"/>
      <c r="D8" s="274"/>
      <c r="E8" s="274"/>
      <c r="F8" s="12" t="s">
        <v>572</v>
      </c>
      <c r="G8" s="13" t="s">
        <v>568</v>
      </c>
      <c r="H8" s="13" t="s">
        <v>569</v>
      </c>
      <c r="I8" s="12" t="s">
        <v>573</v>
      </c>
      <c r="J8" s="12" t="s">
        <v>4</v>
      </c>
      <c r="K8" s="12" t="s">
        <v>5</v>
      </c>
    </row>
    <row r="9" spans="1:11" x14ac:dyDescent="0.25">
      <c r="A9" s="278">
        <v>1</v>
      </c>
      <c r="B9" s="278"/>
      <c r="C9" s="278"/>
      <c r="D9" s="278"/>
      <c r="E9" s="27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598</v>
      </c>
    </row>
    <row r="10" spans="1:11" x14ac:dyDescent="0.25">
      <c r="A10" s="259" t="s">
        <v>7</v>
      </c>
      <c r="B10" s="265"/>
      <c r="C10" s="265"/>
      <c r="D10" s="265"/>
      <c r="E10" s="266"/>
      <c r="F10" s="16">
        <f>+'A.1 PRIHODI EK'!C11</f>
        <v>7089171.9099999992</v>
      </c>
      <c r="G10" s="17">
        <f>+'A.1 PRIHODI EK'!D11</f>
        <v>7779739</v>
      </c>
      <c r="H10" s="17">
        <f>+'A.1 PRIHODI EK'!E10</f>
        <v>0</v>
      </c>
      <c r="I10" s="16">
        <f>+'A.1 PRIHODI EK'!F11</f>
        <v>8950117.1600000001</v>
      </c>
      <c r="J10" s="18">
        <f t="shared" ref="J10:J16" si="0">+I10/F10*100</f>
        <v>126.25053071960278</v>
      </c>
      <c r="K10" s="18">
        <f t="shared" ref="K10:K16" si="1">+I10/G10*100</f>
        <v>115.04392576666132</v>
      </c>
    </row>
    <row r="11" spans="1:11" x14ac:dyDescent="0.25">
      <c r="A11" s="267" t="s">
        <v>8</v>
      </c>
      <c r="B11" s="266"/>
      <c r="C11" s="266"/>
      <c r="D11" s="266"/>
      <c r="E11" s="266"/>
      <c r="F11" s="16">
        <f>+'A.1 PRIHODI EK'!C70</f>
        <v>1369.97</v>
      </c>
      <c r="G11" s="17">
        <f>+'A.1 PRIHODI EK'!D70</f>
        <v>270</v>
      </c>
      <c r="H11" s="17">
        <f>+'A.1 PRIHODI EK'!E70</f>
        <v>0</v>
      </c>
      <c r="I11" s="16">
        <f>+'A.1 PRIHODI EK'!F70</f>
        <v>81.599999999999994</v>
      </c>
      <c r="J11" s="18">
        <f t="shared" si="0"/>
        <v>5.9563348102513185</v>
      </c>
      <c r="K11" s="18">
        <f t="shared" si="1"/>
        <v>30.222222222222221</v>
      </c>
    </row>
    <row r="12" spans="1:11" x14ac:dyDescent="0.25">
      <c r="A12" s="268" t="s">
        <v>9</v>
      </c>
      <c r="B12" s="269"/>
      <c r="C12" s="269"/>
      <c r="D12" s="269"/>
      <c r="E12" s="270"/>
      <c r="F12" s="19">
        <f>F10+F11</f>
        <v>7090541.879999999</v>
      </c>
      <c r="G12" s="20">
        <f>G10+G11</f>
        <v>7780009</v>
      </c>
      <c r="H12" s="20">
        <f>H10+H11</f>
        <v>0</v>
      </c>
      <c r="I12" s="19">
        <f>I10+I11</f>
        <v>8950198.7599999998</v>
      </c>
      <c r="J12" s="19">
        <f t="shared" si="0"/>
        <v>126.22728856937519</v>
      </c>
      <c r="K12" s="19">
        <f t="shared" si="1"/>
        <v>115.04098208626749</v>
      </c>
    </row>
    <row r="13" spans="1:11" x14ac:dyDescent="0.25">
      <c r="A13" s="271" t="s">
        <v>10</v>
      </c>
      <c r="B13" s="265"/>
      <c r="C13" s="265"/>
      <c r="D13" s="265"/>
      <c r="E13" s="265"/>
      <c r="F13" s="16">
        <f>+'A.1 RASHODI EK'!C10</f>
        <v>6575614.8200000003</v>
      </c>
      <c r="G13" s="17">
        <f>+'A.1 RASHODI EK'!D10</f>
        <v>7127780</v>
      </c>
      <c r="H13" s="17">
        <f>+'A.1 RASHODI EK'!E10</f>
        <v>0</v>
      </c>
      <c r="I13" s="16">
        <f>+'A.1 RASHODI EK'!F10</f>
        <v>7680271.3099999996</v>
      </c>
      <c r="J13" s="18">
        <f t="shared" si="0"/>
        <v>116.79928828312968</v>
      </c>
      <c r="K13" s="18">
        <f t="shared" si="1"/>
        <v>107.75123965666728</v>
      </c>
    </row>
    <row r="14" spans="1:11" x14ac:dyDescent="0.25">
      <c r="A14" s="267" t="s">
        <v>11</v>
      </c>
      <c r="B14" s="266"/>
      <c r="C14" s="266"/>
      <c r="D14" s="266"/>
      <c r="E14" s="266"/>
      <c r="F14" s="16">
        <f>+'A.1 RASHODI EK'!C113</f>
        <v>762779.7</v>
      </c>
      <c r="G14" s="17">
        <f>+'A.1 RASHODI EK'!D113</f>
        <v>548070</v>
      </c>
      <c r="H14" s="17">
        <f>+'A.1 RASHODI EK'!E113</f>
        <v>0</v>
      </c>
      <c r="I14" s="16">
        <f>+'A.1 RASHODI EK'!F113</f>
        <v>106763.51</v>
      </c>
      <c r="J14" s="18">
        <f t="shared" si="0"/>
        <v>13.996637561277522</v>
      </c>
      <c r="K14" s="18">
        <f t="shared" si="1"/>
        <v>19.479904026857884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7338394.5200000005</v>
      </c>
      <c r="G15" s="20">
        <f>G13+G14</f>
        <v>7675850</v>
      </c>
      <c r="H15" s="20">
        <f>H13+H14</f>
        <v>0</v>
      </c>
      <c r="I15" s="19">
        <f>I13+I14</f>
        <v>7787034.8199999994</v>
      </c>
      <c r="J15" s="19">
        <f t="shared" si="0"/>
        <v>106.11360289743592</v>
      </c>
      <c r="K15" s="19">
        <f t="shared" si="1"/>
        <v>101.44850172945014</v>
      </c>
    </row>
    <row r="16" spans="1:11" x14ac:dyDescent="0.25">
      <c r="A16" s="272" t="s">
        <v>13</v>
      </c>
      <c r="B16" s="269"/>
      <c r="C16" s="269"/>
      <c r="D16" s="269"/>
      <c r="E16" s="269"/>
      <c r="F16" s="23">
        <f>F12-F15</f>
        <v>-247852.64000000153</v>
      </c>
      <c r="G16" s="24">
        <f>G12-G15</f>
        <v>104159</v>
      </c>
      <c r="H16" s="24">
        <f>H12-H15</f>
        <v>0</v>
      </c>
      <c r="I16" s="23">
        <f>I12-I15</f>
        <v>1163163.9400000004</v>
      </c>
      <c r="J16" s="19">
        <f t="shared" si="0"/>
        <v>-469.29657073654465</v>
      </c>
      <c r="K16" s="19">
        <f t="shared" si="1"/>
        <v>1116.7195729605703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3" t="s">
        <v>14</v>
      </c>
      <c r="B18" s="273"/>
      <c r="C18" s="273"/>
      <c r="D18" s="273"/>
      <c r="E18" s="273"/>
      <c r="F18" s="26"/>
      <c r="G18" s="27"/>
      <c r="H18" s="27"/>
      <c r="I18" s="26"/>
      <c r="J18" s="28"/>
      <c r="K18" s="28"/>
    </row>
    <row r="19" spans="1:11" ht="38.25" x14ac:dyDescent="0.25">
      <c r="A19" s="274" t="s">
        <v>3</v>
      </c>
      <c r="B19" s="274"/>
      <c r="C19" s="274"/>
      <c r="D19" s="274"/>
      <c r="E19" s="274"/>
      <c r="F19" s="12" t="s">
        <v>572</v>
      </c>
      <c r="G19" s="13" t="s">
        <v>568</v>
      </c>
      <c r="H19" s="13" t="s">
        <v>569</v>
      </c>
      <c r="I19" s="12" t="s">
        <v>573</v>
      </c>
      <c r="J19" s="29" t="s">
        <v>4</v>
      </c>
      <c r="K19" s="29" t="s">
        <v>5</v>
      </c>
    </row>
    <row r="20" spans="1:11" x14ac:dyDescent="0.25">
      <c r="A20" s="275">
        <v>1</v>
      </c>
      <c r="B20" s="276"/>
      <c r="C20" s="276"/>
      <c r="D20" s="276"/>
      <c r="E20" s="27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598</v>
      </c>
    </row>
    <row r="21" spans="1:11" x14ac:dyDescent="0.25">
      <c r="A21" s="259" t="s">
        <v>15</v>
      </c>
      <c r="B21" s="277"/>
      <c r="C21" s="277"/>
      <c r="D21" s="277"/>
      <c r="E21" s="27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59" t="s">
        <v>16</v>
      </c>
      <c r="B22" s="260"/>
      <c r="C22" s="260"/>
      <c r="D22" s="260"/>
      <c r="E22" s="260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61" t="s">
        <v>17</v>
      </c>
      <c r="B23" s="262"/>
      <c r="C23" s="262"/>
      <c r="D23" s="262"/>
      <c r="E23" s="26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59" t="s">
        <v>18</v>
      </c>
      <c r="B24" s="260"/>
      <c r="C24" s="260"/>
      <c r="D24" s="260"/>
      <c r="E24" s="260"/>
      <c r="F24" s="220">
        <v>887852</v>
      </c>
      <c r="G24" s="221">
        <v>960126.7</v>
      </c>
      <c r="H24" s="221"/>
      <c r="I24" s="16">
        <f>-F25</f>
        <v>639999.36</v>
      </c>
      <c r="J24" s="18">
        <f t="shared" ref="J24:J27" si="2">+I24/F24*100</f>
        <v>72.084014002333717</v>
      </c>
      <c r="K24" s="18">
        <f>+I24/G24*100</f>
        <v>66.657802558766463</v>
      </c>
    </row>
    <row r="25" spans="1:11" x14ac:dyDescent="0.25">
      <c r="A25" s="259" t="s">
        <v>19</v>
      </c>
      <c r="B25" s="260"/>
      <c r="C25" s="260"/>
      <c r="D25" s="260"/>
      <c r="E25" s="260"/>
      <c r="F25" s="220">
        <v>-639999.36</v>
      </c>
      <c r="G25" s="221">
        <v>-1064286</v>
      </c>
      <c r="H25" s="221"/>
      <c r="I25" s="220">
        <v>-1803163.3</v>
      </c>
      <c r="J25" s="18">
        <f t="shared" si="2"/>
        <v>281.74454736954738</v>
      </c>
      <c r="K25" s="18">
        <f>+I25/G25*100</f>
        <v>169.42469411417608</v>
      </c>
    </row>
    <row r="26" spans="1:11" x14ac:dyDescent="0.25">
      <c r="A26" s="261" t="s">
        <v>20</v>
      </c>
      <c r="B26" s="262"/>
      <c r="C26" s="262"/>
      <c r="D26" s="262"/>
      <c r="E26" s="263"/>
      <c r="F26" s="19">
        <f>+F23+F24+F25</f>
        <v>247852.64</v>
      </c>
      <c r="G26" s="24">
        <f>+G23+G24+G25</f>
        <v>-104159.30000000005</v>
      </c>
      <c r="H26" s="24">
        <f>+H23+H24+H25</f>
        <v>0</v>
      </c>
      <c r="I26" s="19">
        <f>+I23+I24+I25</f>
        <v>-1163163.94</v>
      </c>
      <c r="J26" s="19">
        <f t="shared" si="2"/>
        <v>-469.29657073654727</v>
      </c>
      <c r="K26" s="19">
        <f>+I26/G26*100</f>
        <v>1116.7163565807368</v>
      </c>
    </row>
    <row r="27" spans="1:11" x14ac:dyDescent="0.25">
      <c r="A27" s="264" t="s">
        <v>21</v>
      </c>
      <c r="B27" s="264"/>
      <c r="C27" s="264"/>
      <c r="D27" s="264"/>
      <c r="E27" s="264"/>
      <c r="F27" s="23">
        <f>+F16+F26</f>
        <v>-1.5133991837501526E-9</v>
      </c>
      <c r="G27" s="24">
        <f>+G16+G26</f>
        <v>-0.30000000004656613</v>
      </c>
      <c r="H27" s="24">
        <f>+H16+H26</f>
        <v>0</v>
      </c>
      <c r="I27" s="23">
        <f>+I16+I26</f>
        <v>0</v>
      </c>
      <c r="J27" s="19">
        <f t="shared" si="2"/>
        <v>0</v>
      </c>
      <c r="K27" s="19">
        <v>0</v>
      </c>
    </row>
    <row r="29" spans="1:11" ht="23.25" customHeight="1" x14ac:dyDescent="0.25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</row>
    <row r="30" spans="1:11" ht="20.25" customHeight="1" x14ac:dyDescent="0.25">
      <c r="A30" s="257" t="s">
        <v>574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</row>
    <row r="31" spans="1:11" ht="38.25" customHeight="1" x14ac:dyDescent="0.25">
      <c r="A31" s="257" t="s">
        <v>580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spans="1:11" x14ac:dyDescent="0.25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</row>
    <row r="33" spans="1:11" ht="31.5" customHeight="1" x14ac:dyDescent="0.25">
      <c r="A33" s="258" t="s">
        <v>581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33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82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3" t="s">
        <v>22</v>
      </c>
      <c r="B3" s="283"/>
      <c r="C3" s="283"/>
      <c r="D3" s="283"/>
      <c r="E3" s="283"/>
      <c r="F3" s="283"/>
      <c r="G3" s="283"/>
      <c r="H3" s="283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82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3" t="s">
        <v>23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82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2" t="s">
        <v>3</v>
      </c>
      <c r="B7" s="282"/>
      <c r="C7" s="54" t="s">
        <v>575</v>
      </c>
      <c r="D7" s="54" t="s">
        <v>570</v>
      </c>
      <c r="E7" s="54" t="s">
        <v>571</v>
      </c>
      <c r="F7" s="54" t="s">
        <v>576</v>
      </c>
      <c r="G7" s="54" t="s">
        <v>259</v>
      </c>
      <c r="H7" s="167" t="s">
        <v>599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1">
        <v>1</v>
      </c>
      <c r="B8" s="281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70"/>
      <c r="N9" s="170"/>
      <c r="O9" s="170"/>
    </row>
    <row r="10" spans="1:15" s="34" customFormat="1" x14ac:dyDescent="0.2">
      <c r="A10" s="204"/>
      <c r="B10" s="206" t="s">
        <v>24</v>
      </c>
      <c r="C10" s="197">
        <f>+C11+C70</f>
        <v>7090541.879999999</v>
      </c>
      <c r="D10" s="207">
        <f>+D11+D70</f>
        <v>7780009</v>
      </c>
      <c r="E10" s="207">
        <f>+E11+E70</f>
        <v>0</v>
      </c>
      <c r="F10" s="197">
        <f>+F11+F70</f>
        <v>8950198.7599999998</v>
      </c>
      <c r="G10" s="197">
        <f>+F10/C10*100</f>
        <v>126.22728856937519</v>
      </c>
      <c r="H10" s="197">
        <f>+F10/D10*100</f>
        <v>115.04098208626749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8" t="s">
        <v>29</v>
      </c>
      <c r="B11" s="199" t="s">
        <v>30</v>
      </c>
      <c r="C11" s="200">
        <f>+C12+C34+C45+C51+C58+C65</f>
        <v>7089171.9099999992</v>
      </c>
      <c r="D11" s="201">
        <f>+D12+D34+D45+D51+D58+D65</f>
        <v>7779739</v>
      </c>
      <c r="E11" s="201">
        <f>+E12+E34+E45+E51+E58+E65</f>
        <v>0</v>
      </c>
      <c r="F11" s="200">
        <f>+F12+F34+F45+F51+F58+F65</f>
        <v>8950117.1600000001</v>
      </c>
      <c r="G11" s="202">
        <f>+F11/C11*100</f>
        <v>126.25053071960278</v>
      </c>
      <c r="H11" s="202">
        <f>+F11/D11*100</f>
        <v>115.04392576666132</v>
      </c>
      <c r="I11" s="171"/>
      <c r="J11" s="171"/>
      <c r="K11" s="171"/>
      <c r="L11" s="171"/>
      <c r="M11" s="171"/>
      <c r="N11" s="171"/>
      <c r="O11" s="171"/>
    </row>
    <row r="12" spans="1:15" x14ac:dyDescent="0.2">
      <c r="A12" s="186" t="s">
        <v>32</v>
      </c>
      <c r="B12" s="187" t="s">
        <v>33</v>
      </c>
      <c r="C12" s="183">
        <f>+C13+C15+C20+C23+C26+C29</f>
        <v>996420.41999999993</v>
      </c>
      <c r="D12" s="161">
        <v>671799</v>
      </c>
      <c r="E12" s="161"/>
      <c r="F12" s="183">
        <f>+F13+F15+F20+F23+F26+F29</f>
        <v>911118.3</v>
      </c>
      <c r="G12" s="183">
        <f>+F12/C12*100</f>
        <v>91.439143730113443</v>
      </c>
      <c r="H12" s="183">
        <f>+F12/D12*100</f>
        <v>135.62364635850903</v>
      </c>
      <c r="I12" s="174"/>
      <c r="J12" s="174"/>
      <c r="K12" s="174"/>
      <c r="L12" s="174"/>
      <c r="M12" s="174"/>
      <c r="N12" s="174"/>
      <c r="O12" s="174"/>
    </row>
    <row r="13" spans="1:15" x14ac:dyDescent="0.2">
      <c r="A13" s="184" t="s">
        <v>261</v>
      </c>
      <c r="B13" s="185" t="s">
        <v>262</v>
      </c>
      <c r="C13" s="183">
        <f>+C14</f>
        <v>0</v>
      </c>
      <c r="D13" s="181"/>
      <c r="E13" s="181"/>
      <c r="F13" s="183">
        <f>+F14</f>
        <v>0</v>
      </c>
      <c r="G13" s="183">
        <v>0</v>
      </c>
      <c r="H13" s="183"/>
      <c r="I13" s="174"/>
      <c r="J13" s="174"/>
      <c r="K13" s="174"/>
      <c r="L13" s="174"/>
      <c r="M13" s="174"/>
      <c r="N13" s="174"/>
      <c r="O13" s="174"/>
    </row>
    <row r="14" spans="1:15" x14ac:dyDescent="0.2">
      <c r="A14" s="53" t="s">
        <v>263</v>
      </c>
      <c r="B14" s="51" t="s">
        <v>264</v>
      </c>
      <c r="C14" s="47"/>
      <c r="D14" s="180"/>
      <c r="E14" s="180"/>
      <c r="F14" s="47"/>
      <c r="G14" s="179">
        <v>0</v>
      </c>
      <c r="H14" s="183"/>
      <c r="I14" s="49"/>
      <c r="J14" s="49"/>
      <c r="K14" s="49"/>
      <c r="L14" s="49"/>
      <c r="M14" s="50"/>
      <c r="N14" s="50"/>
      <c r="O14" s="50"/>
    </row>
    <row r="15" spans="1:15" x14ac:dyDescent="0.2">
      <c r="A15" s="184" t="s">
        <v>34</v>
      </c>
      <c r="B15" s="185" t="s">
        <v>35</v>
      </c>
      <c r="C15" s="183">
        <f>SUM(C16:C19)</f>
        <v>376212.65</v>
      </c>
      <c r="D15" s="181"/>
      <c r="E15" s="181"/>
      <c r="F15" s="183">
        <f>SUM(F16:F19)</f>
        <v>334897.78000000003</v>
      </c>
      <c r="G15" s="183">
        <f t="shared" ref="G15:G60" si="0">+F15/C15*100</f>
        <v>89.018213502390211</v>
      </c>
      <c r="H15" s="183"/>
      <c r="I15" s="174"/>
      <c r="J15" s="174"/>
      <c r="K15" s="174"/>
      <c r="L15" s="174"/>
      <c r="M15" s="174"/>
      <c r="N15" s="174"/>
      <c r="O15" s="174"/>
    </row>
    <row r="16" spans="1:15" x14ac:dyDescent="0.2">
      <c r="A16" s="53" t="s">
        <v>265</v>
      </c>
      <c r="B16" s="51" t="s">
        <v>266</v>
      </c>
      <c r="C16" s="47">
        <v>1000</v>
      </c>
      <c r="D16" s="180"/>
      <c r="E16" s="180"/>
      <c r="F16" s="47"/>
      <c r="G16" s="179">
        <f t="shared" si="0"/>
        <v>0</v>
      </c>
      <c r="H16" s="183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267</v>
      </c>
      <c r="B17" s="51" t="s">
        <v>268</v>
      </c>
      <c r="C17" s="47"/>
      <c r="D17" s="180"/>
      <c r="E17" s="180"/>
      <c r="F17" s="52"/>
      <c r="G17" s="178">
        <v>0</v>
      </c>
      <c r="H17" s="183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>
        <v>375212.65</v>
      </c>
      <c r="D18" s="180"/>
      <c r="E18" s="180"/>
      <c r="F18" s="47">
        <v>334897.78000000003</v>
      </c>
      <c r="G18" s="179">
        <f t="shared" si="0"/>
        <v>89.255460869989321</v>
      </c>
      <c r="H18" s="183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/>
      <c r="D19" s="180"/>
      <c r="E19" s="180"/>
      <c r="F19" s="47"/>
      <c r="G19" s="179">
        <v>0</v>
      </c>
      <c r="H19" s="183"/>
      <c r="I19" s="49"/>
      <c r="J19" s="49"/>
      <c r="K19" s="49"/>
      <c r="L19" s="49"/>
      <c r="M19" s="50"/>
      <c r="N19" s="50"/>
      <c r="O19" s="50"/>
    </row>
    <row r="20" spans="1:15" x14ac:dyDescent="0.2">
      <c r="A20" s="184" t="s">
        <v>269</v>
      </c>
      <c r="B20" s="185" t="s">
        <v>270</v>
      </c>
      <c r="C20" s="183">
        <f>+C21+C22</f>
        <v>0</v>
      </c>
      <c r="D20" s="181"/>
      <c r="E20" s="181"/>
      <c r="F20" s="183">
        <f>+F21+F22</f>
        <v>0</v>
      </c>
      <c r="G20" s="183">
        <v>0</v>
      </c>
      <c r="H20" s="183"/>
      <c r="I20" s="174"/>
      <c r="J20" s="174"/>
      <c r="K20" s="174"/>
      <c r="L20" s="174"/>
      <c r="M20" s="174"/>
      <c r="N20" s="174"/>
      <c r="O20" s="174"/>
    </row>
    <row r="21" spans="1:15" x14ac:dyDescent="0.2">
      <c r="A21" s="53" t="s">
        <v>271</v>
      </c>
      <c r="B21" s="51" t="s">
        <v>272</v>
      </c>
      <c r="C21" s="47"/>
      <c r="D21" s="180"/>
      <c r="E21" s="180"/>
      <c r="F21" s="47"/>
      <c r="G21" s="179">
        <v>0</v>
      </c>
      <c r="H21" s="183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273</v>
      </c>
      <c r="B22" s="51" t="s">
        <v>274</v>
      </c>
      <c r="C22" s="47"/>
      <c r="D22" s="180"/>
      <c r="E22" s="180"/>
      <c r="F22" s="52"/>
      <c r="G22" s="178">
        <v>0</v>
      </c>
      <c r="H22" s="183"/>
      <c r="I22" s="49"/>
      <c r="J22" s="49"/>
      <c r="K22" s="49"/>
      <c r="L22" s="49"/>
      <c r="M22" s="50"/>
      <c r="N22" s="50"/>
      <c r="O22" s="50"/>
    </row>
    <row r="23" spans="1:15" x14ac:dyDescent="0.2">
      <c r="A23" s="184" t="s">
        <v>275</v>
      </c>
      <c r="B23" s="185" t="s">
        <v>276</v>
      </c>
      <c r="C23" s="183">
        <f>+C24+C25</f>
        <v>6538.02</v>
      </c>
      <c r="D23" s="181"/>
      <c r="E23" s="181"/>
      <c r="F23" s="183">
        <f>+F24+F25</f>
        <v>900</v>
      </c>
      <c r="G23" s="183">
        <f t="shared" si="0"/>
        <v>13.765635467618637</v>
      </c>
      <c r="H23" s="183"/>
      <c r="I23" s="174"/>
      <c r="J23" s="174"/>
      <c r="K23" s="174"/>
      <c r="L23" s="174"/>
      <c r="M23" s="174"/>
      <c r="N23" s="174"/>
      <c r="O23" s="174"/>
    </row>
    <row r="24" spans="1:15" ht="25.5" x14ac:dyDescent="0.2">
      <c r="A24" s="53" t="s">
        <v>277</v>
      </c>
      <c r="B24" s="51" t="s">
        <v>278</v>
      </c>
      <c r="C24" s="47">
        <v>6538.02</v>
      </c>
      <c r="D24" s="180"/>
      <c r="E24" s="180"/>
      <c r="F24" s="47">
        <v>900</v>
      </c>
      <c r="G24" s="179">
        <f t="shared" si="0"/>
        <v>13.765635467618637</v>
      </c>
      <c r="H24" s="183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279</v>
      </c>
      <c r="B25" s="51" t="s">
        <v>280</v>
      </c>
      <c r="C25" s="47">
        <v>0</v>
      </c>
      <c r="D25" s="180"/>
      <c r="E25" s="180"/>
      <c r="F25" s="47"/>
      <c r="G25" s="179">
        <v>0</v>
      </c>
      <c r="H25" s="183"/>
      <c r="I25" s="49"/>
      <c r="J25" s="49"/>
      <c r="K25" s="49"/>
      <c r="L25" s="49"/>
      <c r="M25" s="50"/>
      <c r="N25" s="50"/>
      <c r="O25" s="50"/>
    </row>
    <row r="26" spans="1:15" x14ac:dyDescent="0.2">
      <c r="A26" s="184" t="s">
        <v>281</v>
      </c>
      <c r="B26" s="185" t="s">
        <v>282</v>
      </c>
      <c r="C26" s="183">
        <f>+C27+C28</f>
        <v>41876.449999999997</v>
      </c>
      <c r="D26" s="181"/>
      <c r="E26" s="181"/>
      <c r="F26" s="183">
        <f>+F27+F28</f>
        <v>8687.7800000000007</v>
      </c>
      <c r="G26" s="183">
        <f t="shared" si="0"/>
        <v>20.746218936896515</v>
      </c>
      <c r="H26" s="183"/>
      <c r="I26" s="174"/>
      <c r="J26" s="174"/>
      <c r="K26" s="174"/>
      <c r="L26" s="174"/>
      <c r="M26" s="174"/>
      <c r="N26" s="174"/>
      <c r="O26" s="174"/>
    </row>
    <row r="27" spans="1:15" x14ac:dyDescent="0.2">
      <c r="A27" s="53" t="s">
        <v>283</v>
      </c>
      <c r="B27" s="51" t="s">
        <v>284</v>
      </c>
      <c r="C27" s="47">
        <v>41876.449999999997</v>
      </c>
      <c r="D27" s="180"/>
      <c r="E27" s="180"/>
      <c r="F27" s="47">
        <v>8687.7800000000007</v>
      </c>
      <c r="G27" s="179">
        <f t="shared" si="0"/>
        <v>20.746218936896515</v>
      </c>
      <c r="H27" s="183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285</v>
      </c>
      <c r="B28" s="51" t="s">
        <v>286</v>
      </c>
      <c r="C28" s="52">
        <v>0</v>
      </c>
      <c r="D28" s="180"/>
      <c r="E28" s="180"/>
      <c r="F28" s="47"/>
      <c r="G28" s="179">
        <v>0</v>
      </c>
      <c r="H28" s="183"/>
      <c r="I28" s="49"/>
      <c r="J28" s="49"/>
      <c r="K28" s="49"/>
      <c r="L28" s="49"/>
      <c r="M28" s="50"/>
      <c r="N28" s="50"/>
      <c r="O28" s="50"/>
    </row>
    <row r="29" spans="1:15" x14ac:dyDescent="0.2">
      <c r="A29" s="184" t="s">
        <v>287</v>
      </c>
      <c r="B29" s="185" t="s">
        <v>195</v>
      </c>
      <c r="C29" s="183">
        <f>SUM(C30:C33)</f>
        <v>571793.29999999993</v>
      </c>
      <c r="D29" s="181"/>
      <c r="E29" s="181"/>
      <c r="F29" s="183">
        <f>SUM(F30:F33)</f>
        <v>566632.74</v>
      </c>
      <c r="G29" s="183">
        <f t="shared" si="0"/>
        <v>99.097478057193058</v>
      </c>
      <c r="H29" s="183"/>
      <c r="I29" s="174"/>
      <c r="J29" s="174"/>
      <c r="K29" s="174"/>
      <c r="L29" s="174"/>
      <c r="M29" s="174"/>
      <c r="N29" s="174"/>
      <c r="O29" s="174"/>
    </row>
    <row r="30" spans="1:15" x14ac:dyDescent="0.2">
      <c r="A30" s="53" t="s">
        <v>288</v>
      </c>
      <c r="B30" s="51" t="s">
        <v>197</v>
      </c>
      <c r="C30" s="47">
        <v>158756.32999999999</v>
      </c>
      <c r="D30" s="181"/>
      <c r="E30" s="181"/>
      <c r="F30" s="47">
        <v>277687.31</v>
      </c>
      <c r="G30" s="179">
        <f t="shared" si="0"/>
        <v>174.91416562728554</v>
      </c>
      <c r="H30" s="183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289</v>
      </c>
      <c r="B31" s="51" t="s">
        <v>199</v>
      </c>
      <c r="C31" s="47">
        <v>0</v>
      </c>
      <c r="D31" s="181"/>
      <c r="E31" s="181"/>
      <c r="F31" s="47"/>
      <c r="G31" s="179">
        <v>0</v>
      </c>
      <c r="H31" s="183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290</v>
      </c>
      <c r="B32" s="51" t="s">
        <v>291</v>
      </c>
      <c r="C32" s="47">
        <v>413036.97</v>
      </c>
      <c r="D32" s="181"/>
      <c r="E32" s="181"/>
      <c r="F32" s="47">
        <v>288945.43</v>
      </c>
      <c r="G32" s="179">
        <f t="shared" si="0"/>
        <v>69.956311658978137</v>
      </c>
      <c r="H32" s="183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292</v>
      </c>
      <c r="B33" s="51" t="s">
        <v>201</v>
      </c>
      <c r="C33" s="47"/>
      <c r="D33" s="181"/>
      <c r="E33" s="181"/>
      <c r="F33" s="47"/>
      <c r="G33" s="179">
        <v>0</v>
      </c>
      <c r="H33" s="183"/>
      <c r="I33" s="50"/>
      <c r="J33" s="50"/>
      <c r="K33" s="50"/>
      <c r="L33" s="50"/>
      <c r="M33" s="50"/>
      <c r="N33" s="50"/>
      <c r="O33" s="50"/>
    </row>
    <row r="34" spans="1:15" x14ac:dyDescent="0.2">
      <c r="A34" s="186" t="s">
        <v>40</v>
      </c>
      <c r="B34" s="187" t="s">
        <v>41</v>
      </c>
      <c r="C34" s="183">
        <f>+C35+C42</f>
        <v>122.7</v>
      </c>
      <c r="D34" s="161">
        <v>400</v>
      </c>
      <c r="E34" s="161"/>
      <c r="F34" s="183">
        <f>+F35+F42</f>
        <v>80.790000000000006</v>
      </c>
      <c r="G34" s="183">
        <f>+F34/C34*100</f>
        <v>65.843520782396098</v>
      </c>
      <c r="H34" s="183">
        <f>+F34/D34*100</f>
        <v>20.197500000000002</v>
      </c>
      <c r="I34" s="174"/>
      <c r="J34" s="174"/>
      <c r="K34" s="174"/>
      <c r="L34" s="174"/>
      <c r="M34" s="174"/>
      <c r="N34" s="174"/>
      <c r="O34" s="174"/>
    </row>
    <row r="35" spans="1:15" x14ac:dyDescent="0.2">
      <c r="A35" s="184" t="s">
        <v>42</v>
      </c>
      <c r="B35" s="185" t="s">
        <v>43</v>
      </c>
      <c r="C35" s="183">
        <f>SUM(C36:C41)</f>
        <v>122.7</v>
      </c>
      <c r="D35" s="181"/>
      <c r="E35" s="181"/>
      <c r="F35" s="183">
        <f>SUM(F36:F41)</f>
        <v>80.790000000000006</v>
      </c>
      <c r="G35" s="183">
        <f t="shared" si="0"/>
        <v>65.843520782396098</v>
      </c>
      <c r="H35" s="183"/>
      <c r="I35" s="174"/>
      <c r="J35" s="174"/>
      <c r="K35" s="174"/>
      <c r="L35" s="174"/>
      <c r="M35" s="174"/>
      <c r="N35" s="174"/>
      <c r="O35" s="174"/>
    </row>
    <row r="36" spans="1:15" x14ac:dyDescent="0.2">
      <c r="A36" s="53" t="s">
        <v>293</v>
      </c>
      <c r="B36" s="51" t="s">
        <v>294</v>
      </c>
      <c r="C36" s="47">
        <v>66.92</v>
      </c>
      <c r="D36" s="181"/>
      <c r="E36" s="181"/>
      <c r="F36" s="47">
        <v>80.790000000000006</v>
      </c>
      <c r="G36" s="179">
        <f t="shared" si="0"/>
        <v>120.72624028690974</v>
      </c>
      <c r="H36" s="183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295</v>
      </c>
      <c r="B37" s="51" t="s">
        <v>296</v>
      </c>
      <c r="C37" s="47">
        <v>0</v>
      </c>
      <c r="D37" s="181"/>
      <c r="E37" s="181"/>
      <c r="F37" s="47"/>
      <c r="G37" s="179">
        <v>0</v>
      </c>
      <c r="H37" s="183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297</v>
      </c>
      <c r="B38" s="51" t="s">
        <v>298</v>
      </c>
      <c r="C38" s="47">
        <v>55.78</v>
      </c>
      <c r="D38" s="181"/>
      <c r="E38" s="181"/>
      <c r="F38" s="47"/>
      <c r="G38" s="179">
        <f t="shared" si="0"/>
        <v>0</v>
      </c>
      <c r="H38" s="183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299</v>
      </c>
      <c r="B39" s="51" t="s">
        <v>300</v>
      </c>
      <c r="C39" s="47">
        <v>0</v>
      </c>
      <c r="D39" s="181"/>
      <c r="E39" s="181"/>
      <c r="F39" s="47"/>
      <c r="G39" s="179">
        <v>0</v>
      </c>
      <c r="H39" s="183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>
        <v>0</v>
      </c>
      <c r="D40" s="181"/>
      <c r="E40" s="181"/>
      <c r="F40" s="47"/>
      <c r="G40" s="179">
        <v>0</v>
      </c>
      <c r="H40" s="183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301</v>
      </c>
      <c r="B41" s="51" t="s">
        <v>302</v>
      </c>
      <c r="C41" s="47">
        <v>0</v>
      </c>
      <c r="D41" s="181"/>
      <c r="E41" s="181"/>
      <c r="F41" s="47"/>
      <c r="G41" s="179">
        <v>0</v>
      </c>
      <c r="H41" s="183"/>
      <c r="I41" s="50"/>
      <c r="J41" s="50"/>
      <c r="K41" s="50"/>
      <c r="L41" s="50"/>
      <c r="M41" s="50"/>
      <c r="N41" s="50"/>
      <c r="O41" s="50"/>
    </row>
    <row r="42" spans="1:15" x14ac:dyDescent="0.2">
      <c r="A42" s="184" t="s">
        <v>303</v>
      </c>
      <c r="B42" s="185" t="s">
        <v>304</v>
      </c>
      <c r="C42" s="183">
        <f>+C43+C44</f>
        <v>0</v>
      </c>
      <c r="D42" s="181"/>
      <c r="E42" s="181"/>
      <c r="F42" s="183">
        <f>+F43+F44</f>
        <v>0</v>
      </c>
      <c r="G42" s="183">
        <v>0</v>
      </c>
      <c r="H42" s="183"/>
      <c r="I42" s="174"/>
      <c r="J42" s="174"/>
      <c r="K42" s="174"/>
      <c r="L42" s="174"/>
      <c r="M42" s="174"/>
      <c r="N42" s="174"/>
      <c r="O42" s="174"/>
    </row>
    <row r="43" spans="1:15" x14ac:dyDescent="0.2">
      <c r="A43" s="53" t="s">
        <v>305</v>
      </c>
      <c r="B43" s="51" t="s">
        <v>306</v>
      </c>
      <c r="C43" s="47">
        <v>0</v>
      </c>
      <c r="D43" s="181"/>
      <c r="E43" s="181"/>
      <c r="F43" s="47"/>
      <c r="G43" s="179">
        <v>0</v>
      </c>
      <c r="H43" s="183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307</v>
      </c>
      <c r="B44" s="51" t="s">
        <v>308</v>
      </c>
      <c r="C44" s="47">
        <v>0</v>
      </c>
      <c r="D44" s="181"/>
      <c r="E44" s="181"/>
      <c r="F44" s="47"/>
      <c r="G44" s="179">
        <v>0</v>
      </c>
      <c r="H44" s="183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6" t="s">
        <v>46</v>
      </c>
      <c r="B45" s="187" t="s">
        <v>47</v>
      </c>
      <c r="C45" s="183">
        <f>+C46+C48</f>
        <v>608374.04</v>
      </c>
      <c r="D45" s="161">
        <v>550000</v>
      </c>
      <c r="E45" s="161"/>
      <c r="F45" s="183">
        <f>+F46+F48</f>
        <v>642940.79</v>
      </c>
      <c r="G45" s="183">
        <f>+F45/C45*100</f>
        <v>105.68182527972429</v>
      </c>
      <c r="H45" s="183">
        <f>+F45/D45*100</f>
        <v>116.89832545454546</v>
      </c>
      <c r="I45" s="174"/>
      <c r="J45" s="174"/>
      <c r="K45" s="174"/>
      <c r="L45" s="174"/>
      <c r="M45" s="174"/>
      <c r="N45" s="174"/>
      <c r="O45" s="174"/>
    </row>
    <row r="46" spans="1:15" x14ac:dyDescent="0.2">
      <c r="A46" s="184" t="s">
        <v>309</v>
      </c>
      <c r="B46" s="185" t="s">
        <v>310</v>
      </c>
      <c r="C46" s="183">
        <f>+C47</f>
        <v>0</v>
      </c>
      <c r="D46" s="181"/>
      <c r="E46" s="181"/>
      <c r="F46" s="183">
        <f>+F47</f>
        <v>0</v>
      </c>
      <c r="G46" s="183">
        <v>0</v>
      </c>
      <c r="H46" s="183"/>
      <c r="I46" s="174"/>
      <c r="J46" s="174"/>
      <c r="K46" s="174"/>
      <c r="L46" s="174"/>
      <c r="M46" s="174"/>
      <c r="N46" s="174"/>
      <c r="O46" s="174"/>
    </row>
    <row r="47" spans="1:15" x14ac:dyDescent="0.2">
      <c r="A47" s="53" t="s">
        <v>311</v>
      </c>
      <c r="B47" s="51" t="s">
        <v>312</v>
      </c>
      <c r="C47" s="47">
        <v>0</v>
      </c>
      <c r="D47" s="181"/>
      <c r="E47" s="181"/>
      <c r="F47" s="47"/>
      <c r="G47" s="179">
        <v>0</v>
      </c>
      <c r="H47" s="183"/>
      <c r="I47" s="50"/>
      <c r="J47" s="50"/>
      <c r="K47" s="50"/>
      <c r="L47" s="50"/>
      <c r="M47" s="50"/>
      <c r="N47" s="50"/>
      <c r="O47" s="50"/>
    </row>
    <row r="48" spans="1:15" x14ac:dyDescent="0.2">
      <c r="A48" s="184" t="s">
        <v>48</v>
      </c>
      <c r="B48" s="185" t="s">
        <v>49</v>
      </c>
      <c r="C48" s="183">
        <f>+C49+C50</f>
        <v>608374.04</v>
      </c>
      <c r="D48" s="181"/>
      <c r="E48" s="181"/>
      <c r="F48" s="183">
        <f>+F49+F50</f>
        <v>642940.79</v>
      </c>
      <c r="G48" s="183">
        <f t="shared" si="0"/>
        <v>105.68182527972429</v>
      </c>
      <c r="H48" s="183"/>
      <c r="I48" s="174"/>
      <c r="J48" s="174"/>
      <c r="K48" s="174"/>
      <c r="L48" s="174"/>
      <c r="M48" s="174"/>
      <c r="N48" s="174"/>
      <c r="O48" s="174"/>
    </row>
    <row r="49" spans="1:15" x14ac:dyDescent="0.2">
      <c r="A49" s="53" t="s">
        <v>313</v>
      </c>
      <c r="B49" s="51" t="s">
        <v>314</v>
      </c>
      <c r="C49" s="47">
        <v>0</v>
      </c>
      <c r="D49" s="181"/>
      <c r="E49" s="181"/>
      <c r="F49" s="47"/>
      <c r="G49" s="179">
        <v>0</v>
      </c>
      <c r="H49" s="183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>
        <v>608374.04</v>
      </c>
      <c r="D50" s="181"/>
      <c r="E50" s="181"/>
      <c r="F50" s="47">
        <v>642940.79</v>
      </c>
      <c r="G50" s="179">
        <f t="shared" si="0"/>
        <v>105.68182527972429</v>
      </c>
      <c r="H50" s="183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6" t="s">
        <v>315</v>
      </c>
      <c r="B51" s="187" t="s">
        <v>316</v>
      </c>
      <c r="C51" s="183">
        <f>+C52+C55</f>
        <v>447182.94</v>
      </c>
      <c r="D51" s="161">
        <v>421147</v>
      </c>
      <c r="E51" s="161"/>
      <c r="F51" s="183">
        <f>+F52+F55</f>
        <v>455147.29000000004</v>
      </c>
      <c r="G51" s="183">
        <f>+F51/C51*100</f>
        <v>101.78100488359418</v>
      </c>
      <c r="H51" s="183">
        <f>+F51/D51*100</f>
        <v>108.0732594557245</v>
      </c>
      <c r="I51" s="174"/>
      <c r="J51" s="174"/>
      <c r="K51" s="174"/>
      <c r="L51" s="174"/>
      <c r="M51" s="174"/>
      <c r="N51" s="174"/>
      <c r="O51" s="174"/>
    </row>
    <row r="52" spans="1:15" x14ac:dyDescent="0.2">
      <c r="A52" s="184" t="s">
        <v>317</v>
      </c>
      <c r="B52" s="185" t="s">
        <v>318</v>
      </c>
      <c r="C52" s="183">
        <f>+C53+C54</f>
        <v>210450.98</v>
      </c>
      <c r="D52" s="181"/>
      <c r="E52" s="181"/>
      <c r="F52" s="183">
        <f>+F53+F54</f>
        <v>237509.59000000003</v>
      </c>
      <c r="G52" s="183">
        <f t="shared" si="0"/>
        <v>112.85744072087476</v>
      </c>
      <c r="H52" s="183"/>
      <c r="I52" s="174"/>
      <c r="J52" s="174"/>
      <c r="K52" s="174"/>
      <c r="L52" s="174"/>
      <c r="M52" s="174"/>
      <c r="N52" s="174"/>
      <c r="O52" s="174"/>
    </row>
    <row r="53" spans="1:15" x14ac:dyDescent="0.2">
      <c r="A53" s="53" t="s">
        <v>319</v>
      </c>
      <c r="B53" s="51" t="s">
        <v>320</v>
      </c>
      <c r="C53" s="47">
        <v>2239.0700000000002</v>
      </c>
      <c r="D53" s="181"/>
      <c r="E53" s="181"/>
      <c r="F53" s="47">
        <v>4616.17</v>
      </c>
      <c r="G53" s="179">
        <f t="shared" si="0"/>
        <v>206.16461298664177</v>
      </c>
      <c r="H53" s="183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321</v>
      </c>
      <c r="B54" s="51" t="s">
        <v>322</v>
      </c>
      <c r="C54" s="47">
        <v>208211.91</v>
      </c>
      <c r="D54" s="181"/>
      <c r="E54" s="181"/>
      <c r="F54" s="47">
        <v>232893.42</v>
      </c>
      <c r="G54" s="179">
        <f t="shared" si="0"/>
        <v>111.85403371017537</v>
      </c>
      <c r="H54" s="183"/>
      <c r="I54" s="50"/>
      <c r="J54" s="50"/>
      <c r="K54" s="50"/>
      <c r="L54" s="50"/>
      <c r="M54" s="50"/>
      <c r="N54" s="50"/>
      <c r="O54" s="50"/>
    </row>
    <row r="55" spans="1:15" x14ac:dyDescent="0.2">
      <c r="A55" s="184" t="s">
        <v>323</v>
      </c>
      <c r="B55" s="185" t="s">
        <v>324</v>
      </c>
      <c r="C55" s="183">
        <f>+C56+C57</f>
        <v>236731.96</v>
      </c>
      <c r="D55" s="181"/>
      <c r="E55" s="181"/>
      <c r="F55" s="183">
        <f>+F56+F57</f>
        <v>217637.7</v>
      </c>
      <c r="G55" s="183">
        <f t="shared" si="0"/>
        <v>91.934228061137162</v>
      </c>
      <c r="H55" s="183"/>
      <c r="I55" s="174"/>
      <c r="J55" s="174"/>
      <c r="K55" s="174"/>
      <c r="L55" s="174"/>
      <c r="M55" s="174"/>
      <c r="N55" s="174"/>
      <c r="O55" s="174"/>
    </row>
    <row r="56" spans="1:15" x14ac:dyDescent="0.2">
      <c r="A56" s="53" t="s">
        <v>325</v>
      </c>
      <c r="B56" s="51" t="s">
        <v>211</v>
      </c>
      <c r="C56" s="47">
        <v>236731.96</v>
      </c>
      <c r="D56" s="181"/>
      <c r="E56" s="181"/>
      <c r="F56" s="47">
        <v>217637.7</v>
      </c>
      <c r="G56" s="179">
        <f t="shared" si="0"/>
        <v>91.934228061137162</v>
      </c>
      <c r="H56" s="183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326</v>
      </c>
      <c r="B57" s="51" t="s">
        <v>217</v>
      </c>
      <c r="C57" s="47"/>
      <c r="D57" s="181"/>
      <c r="E57" s="181"/>
      <c r="F57" s="47"/>
      <c r="G57" s="179">
        <v>0</v>
      </c>
      <c r="H57" s="183"/>
      <c r="I57" s="50"/>
      <c r="J57" s="50"/>
      <c r="K57" s="50"/>
      <c r="L57" s="50"/>
      <c r="M57" s="50"/>
      <c r="N57" s="50"/>
      <c r="O57" s="50"/>
    </row>
    <row r="58" spans="1:15" x14ac:dyDescent="0.2">
      <c r="A58" s="186">
        <v>67</v>
      </c>
      <c r="B58" s="187" t="s">
        <v>550</v>
      </c>
      <c r="C58" s="183">
        <f>+C59+C63</f>
        <v>5037071.8099999996</v>
      </c>
      <c r="D58" s="161">
        <v>6136393</v>
      </c>
      <c r="E58" s="161"/>
      <c r="F58" s="183">
        <f>+F59+F63</f>
        <v>6940829.9900000002</v>
      </c>
      <c r="G58" s="183">
        <f>+F58/C58*100</f>
        <v>137.79493824607596</v>
      </c>
      <c r="H58" s="183">
        <f>+F58/D58*100</f>
        <v>113.10928081040441</v>
      </c>
      <c r="I58" s="174"/>
      <c r="J58" s="174"/>
      <c r="K58" s="174"/>
      <c r="L58" s="174"/>
      <c r="M58" s="174"/>
      <c r="N58" s="174"/>
      <c r="O58" s="174"/>
    </row>
    <row r="59" spans="1:15" x14ac:dyDescent="0.2">
      <c r="A59" s="184">
        <v>671</v>
      </c>
      <c r="B59" s="185" t="s">
        <v>550</v>
      </c>
      <c r="C59" s="183">
        <f>+C60+C61+C62</f>
        <v>5037071.8099999996</v>
      </c>
      <c r="D59" s="181"/>
      <c r="E59" s="181"/>
      <c r="F59" s="183">
        <f>+F60+F61+F62</f>
        <v>6940829.9900000002</v>
      </c>
      <c r="G59" s="183">
        <f t="shared" si="0"/>
        <v>137.79493824607596</v>
      </c>
      <c r="H59" s="183"/>
      <c r="I59" s="174"/>
      <c r="J59" s="174"/>
      <c r="K59" s="174"/>
      <c r="L59" s="174"/>
      <c r="M59" s="174"/>
      <c r="N59" s="174"/>
      <c r="O59" s="174"/>
    </row>
    <row r="60" spans="1:15" s="226" customFormat="1" x14ac:dyDescent="0.2">
      <c r="A60" s="176">
        <v>6711</v>
      </c>
      <c r="B60" s="175" t="s">
        <v>577</v>
      </c>
      <c r="C60" s="223">
        <v>5037071.8099999996</v>
      </c>
      <c r="D60" s="224"/>
      <c r="E60" s="224"/>
      <c r="F60" s="223">
        <v>6377959.7800000003</v>
      </c>
      <c r="G60" s="223">
        <f t="shared" si="0"/>
        <v>126.62038621998524</v>
      </c>
      <c r="H60" s="225"/>
      <c r="I60" s="174"/>
      <c r="J60" s="174"/>
      <c r="K60" s="174"/>
      <c r="L60" s="174"/>
      <c r="M60" s="174"/>
      <c r="N60" s="174"/>
      <c r="O60" s="174"/>
    </row>
    <row r="61" spans="1:15" s="226" customFormat="1" ht="25.5" x14ac:dyDescent="0.2">
      <c r="A61" s="176">
        <v>6712</v>
      </c>
      <c r="B61" s="175" t="s">
        <v>578</v>
      </c>
      <c r="C61" s="223"/>
      <c r="D61" s="224"/>
      <c r="E61" s="224"/>
      <c r="F61" s="223">
        <v>562870.21</v>
      </c>
      <c r="G61" s="223">
        <v>0</v>
      </c>
      <c r="H61" s="225"/>
      <c r="I61" s="174"/>
      <c r="J61" s="174"/>
      <c r="K61" s="174"/>
      <c r="L61" s="174"/>
      <c r="M61" s="174"/>
      <c r="N61" s="174"/>
      <c r="O61" s="174"/>
    </row>
    <row r="62" spans="1:15" s="226" customFormat="1" ht="25.5" x14ac:dyDescent="0.2">
      <c r="A62" s="176">
        <v>6714</v>
      </c>
      <c r="B62" s="175" t="s">
        <v>579</v>
      </c>
      <c r="C62" s="223"/>
      <c r="D62" s="224"/>
      <c r="E62" s="224"/>
      <c r="F62" s="223"/>
      <c r="G62" s="223">
        <v>0</v>
      </c>
      <c r="H62" s="225"/>
      <c r="I62" s="174"/>
      <c r="J62" s="174"/>
      <c r="K62" s="174"/>
      <c r="L62" s="174"/>
      <c r="M62" s="174"/>
      <c r="N62" s="174"/>
      <c r="O62" s="174"/>
    </row>
    <row r="63" spans="1:15" x14ac:dyDescent="0.2">
      <c r="A63" s="184">
        <v>673</v>
      </c>
      <c r="B63" s="185" t="s">
        <v>558</v>
      </c>
      <c r="C63" s="183">
        <f>+C64</f>
        <v>0</v>
      </c>
      <c r="D63" s="181"/>
      <c r="E63" s="181"/>
      <c r="F63" s="183">
        <f>+F64</f>
        <v>0</v>
      </c>
      <c r="G63" s="183">
        <v>0</v>
      </c>
      <c r="H63" s="183"/>
      <c r="I63" s="174"/>
      <c r="J63" s="174"/>
      <c r="K63" s="174"/>
      <c r="L63" s="174"/>
      <c r="M63" s="174"/>
      <c r="N63" s="174"/>
      <c r="O63" s="174"/>
    </row>
    <row r="64" spans="1:15" x14ac:dyDescent="0.2">
      <c r="A64" s="176">
        <v>6731</v>
      </c>
      <c r="B64" s="175" t="s">
        <v>558</v>
      </c>
      <c r="C64" s="179"/>
      <c r="D64" s="181"/>
      <c r="E64" s="181"/>
      <c r="F64" s="179"/>
      <c r="G64" s="179">
        <v>0</v>
      </c>
      <c r="H64" s="183"/>
      <c r="I64" s="174"/>
      <c r="J64" s="174"/>
      <c r="K64" s="174"/>
      <c r="L64" s="174"/>
      <c r="M64" s="174"/>
      <c r="N64" s="174"/>
      <c r="O64" s="174"/>
    </row>
    <row r="65" spans="1:15" x14ac:dyDescent="0.2">
      <c r="A65" s="186" t="s">
        <v>327</v>
      </c>
      <c r="B65" s="187" t="s">
        <v>328</v>
      </c>
      <c r="C65" s="183">
        <f>+C66+C68</f>
        <v>0</v>
      </c>
      <c r="D65" s="161">
        <v>0</v>
      </c>
      <c r="E65" s="161"/>
      <c r="F65" s="183">
        <f>+F66+F68</f>
        <v>0</v>
      </c>
      <c r="G65" s="183">
        <v>0</v>
      </c>
      <c r="H65" s="183" t="e">
        <f>+F65/D65*100</f>
        <v>#DIV/0!</v>
      </c>
      <c r="I65" s="174"/>
      <c r="J65" s="174"/>
      <c r="K65" s="174"/>
      <c r="L65" s="174"/>
      <c r="M65" s="174"/>
      <c r="N65" s="174"/>
      <c r="O65" s="174"/>
    </row>
    <row r="66" spans="1:15" x14ac:dyDescent="0.2">
      <c r="A66" s="184" t="s">
        <v>329</v>
      </c>
      <c r="B66" s="185" t="s">
        <v>330</v>
      </c>
      <c r="C66" s="183">
        <f>+C67</f>
        <v>0</v>
      </c>
      <c r="D66" s="181"/>
      <c r="E66" s="181"/>
      <c r="F66" s="183">
        <f>+F67</f>
        <v>0</v>
      </c>
      <c r="G66" s="183">
        <v>0</v>
      </c>
      <c r="H66" s="183"/>
      <c r="I66" s="174"/>
      <c r="J66" s="174"/>
      <c r="K66" s="174"/>
      <c r="L66" s="174"/>
      <c r="M66" s="174"/>
      <c r="N66" s="174"/>
      <c r="O66" s="174"/>
    </row>
    <row r="67" spans="1:15" x14ac:dyDescent="0.2">
      <c r="A67" s="53" t="s">
        <v>331</v>
      </c>
      <c r="B67" s="51" t="s">
        <v>332</v>
      </c>
      <c r="C67" s="47"/>
      <c r="D67" s="181"/>
      <c r="E67" s="181"/>
      <c r="F67" s="47"/>
      <c r="G67" s="179">
        <v>0</v>
      </c>
      <c r="H67" s="183"/>
      <c r="I67" s="50"/>
      <c r="J67" s="50"/>
      <c r="K67" s="50"/>
      <c r="L67" s="50"/>
      <c r="M67" s="50"/>
      <c r="N67" s="50"/>
      <c r="O67" s="50"/>
    </row>
    <row r="68" spans="1:15" x14ac:dyDescent="0.2">
      <c r="A68" s="184" t="s">
        <v>333</v>
      </c>
      <c r="B68" s="185" t="s">
        <v>334</v>
      </c>
      <c r="C68" s="183">
        <f>+C69</f>
        <v>0</v>
      </c>
      <c r="D68" s="181"/>
      <c r="E68" s="181"/>
      <c r="F68" s="183">
        <f>+F69</f>
        <v>0</v>
      </c>
      <c r="G68" s="183">
        <v>0</v>
      </c>
      <c r="H68" s="183"/>
      <c r="I68" s="174"/>
      <c r="J68" s="174"/>
      <c r="K68" s="174"/>
      <c r="L68" s="174"/>
      <c r="M68" s="174"/>
      <c r="N68" s="174"/>
      <c r="O68" s="174"/>
    </row>
    <row r="69" spans="1:15" x14ac:dyDescent="0.2">
      <c r="A69" s="53" t="s">
        <v>335</v>
      </c>
      <c r="B69" s="51" t="s">
        <v>334</v>
      </c>
      <c r="C69" s="47"/>
      <c r="D69" s="181"/>
      <c r="E69" s="181"/>
      <c r="F69" s="47"/>
      <c r="G69" s="179">
        <v>0</v>
      </c>
      <c r="H69" s="183"/>
      <c r="I69" s="50"/>
      <c r="J69" s="50"/>
      <c r="K69" s="50"/>
      <c r="L69" s="50"/>
      <c r="M69" s="50"/>
      <c r="N69" s="50"/>
      <c r="O69" s="50"/>
    </row>
    <row r="70" spans="1:15" x14ac:dyDescent="0.2">
      <c r="A70" s="198" t="s">
        <v>336</v>
      </c>
      <c r="B70" s="199" t="s">
        <v>337</v>
      </c>
      <c r="C70" s="200">
        <f>+C71+C76</f>
        <v>1369.97</v>
      </c>
      <c r="D70" s="201">
        <f>+D71+D76</f>
        <v>270</v>
      </c>
      <c r="E70" s="201">
        <f>+E71+E76</f>
        <v>0</v>
      </c>
      <c r="F70" s="200">
        <f>+F71+F76</f>
        <v>81.599999999999994</v>
      </c>
      <c r="G70" s="202">
        <f>+F70/C70*100</f>
        <v>5.9563348102513185</v>
      </c>
      <c r="H70" s="202">
        <f>+F70/D70*100</f>
        <v>30.222222222222221</v>
      </c>
      <c r="I70" s="171"/>
      <c r="J70" s="171"/>
      <c r="K70" s="171"/>
      <c r="L70" s="171"/>
      <c r="M70" s="171"/>
      <c r="N70" s="171"/>
      <c r="O70" s="171"/>
    </row>
    <row r="71" spans="1:15" x14ac:dyDescent="0.2">
      <c r="A71" s="186" t="s">
        <v>338</v>
      </c>
      <c r="B71" s="187" t="s">
        <v>339</v>
      </c>
      <c r="C71" s="183">
        <f>+C72+C74</f>
        <v>0</v>
      </c>
      <c r="D71" s="161">
        <v>0</v>
      </c>
      <c r="E71" s="161"/>
      <c r="F71" s="183">
        <f>+F72+F74</f>
        <v>0</v>
      </c>
      <c r="G71" s="183">
        <v>0</v>
      </c>
      <c r="H71" s="183">
        <v>0</v>
      </c>
      <c r="I71" s="174"/>
      <c r="J71" s="174"/>
      <c r="K71" s="174"/>
      <c r="L71" s="174"/>
      <c r="M71" s="174"/>
      <c r="N71" s="174"/>
      <c r="O71" s="174"/>
    </row>
    <row r="72" spans="1:15" x14ac:dyDescent="0.2">
      <c r="A72" s="184" t="s">
        <v>340</v>
      </c>
      <c r="B72" s="185" t="s">
        <v>341</v>
      </c>
      <c r="C72" s="183">
        <f>+C73</f>
        <v>0</v>
      </c>
      <c r="D72" s="181"/>
      <c r="E72" s="181"/>
      <c r="F72" s="183">
        <f>+F73</f>
        <v>0</v>
      </c>
      <c r="G72" s="183">
        <v>0</v>
      </c>
      <c r="H72" s="183"/>
      <c r="I72" s="174"/>
      <c r="J72" s="174"/>
      <c r="K72" s="174"/>
      <c r="L72" s="174"/>
      <c r="M72" s="174"/>
      <c r="N72" s="174"/>
      <c r="O72" s="174"/>
    </row>
    <row r="73" spans="1:15" x14ac:dyDescent="0.2">
      <c r="A73" s="53" t="s">
        <v>342</v>
      </c>
      <c r="B73" s="51" t="s">
        <v>343</v>
      </c>
      <c r="C73" s="47"/>
      <c r="D73" s="181"/>
      <c r="E73" s="181"/>
      <c r="F73" s="47"/>
      <c r="G73" s="179">
        <v>0</v>
      </c>
      <c r="H73" s="183"/>
      <c r="I73" s="50"/>
      <c r="J73" s="50"/>
      <c r="K73" s="50"/>
      <c r="L73" s="50"/>
      <c r="M73" s="50"/>
      <c r="N73" s="50"/>
      <c r="O73" s="50"/>
    </row>
    <row r="74" spans="1:15" x14ac:dyDescent="0.2">
      <c r="A74" s="184" t="s">
        <v>344</v>
      </c>
      <c r="B74" s="185" t="s">
        <v>345</v>
      </c>
      <c r="C74" s="183">
        <f>+C75</f>
        <v>0</v>
      </c>
      <c r="D74" s="181"/>
      <c r="E74" s="181"/>
      <c r="F74" s="183">
        <f>+F75</f>
        <v>0</v>
      </c>
      <c r="G74" s="183">
        <v>0</v>
      </c>
      <c r="H74" s="183"/>
      <c r="I74" s="174"/>
      <c r="J74" s="174"/>
      <c r="K74" s="174"/>
      <c r="L74" s="174"/>
      <c r="M74" s="174"/>
      <c r="N74" s="174"/>
      <c r="O74" s="174"/>
    </row>
    <row r="75" spans="1:15" x14ac:dyDescent="0.2">
      <c r="A75" s="53" t="s">
        <v>346</v>
      </c>
      <c r="B75" s="51" t="s">
        <v>347</v>
      </c>
      <c r="C75" s="47"/>
      <c r="D75" s="181"/>
      <c r="E75" s="181"/>
      <c r="F75" s="47"/>
      <c r="G75" s="179">
        <v>0</v>
      </c>
      <c r="H75" s="183"/>
      <c r="I75" s="50"/>
      <c r="J75" s="50"/>
      <c r="K75" s="50"/>
      <c r="L75" s="50"/>
      <c r="M75" s="50"/>
      <c r="N75" s="50"/>
      <c r="O75" s="50"/>
    </row>
    <row r="76" spans="1:15" x14ac:dyDescent="0.2">
      <c r="A76" s="186" t="s">
        <v>348</v>
      </c>
      <c r="B76" s="187" t="s">
        <v>349</v>
      </c>
      <c r="C76" s="183">
        <f>+C77+C80+C84+C87</f>
        <v>1369.97</v>
      </c>
      <c r="D76" s="48">
        <v>270</v>
      </c>
      <c r="E76" s="48"/>
      <c r="F76" s="183">
        <f>+F77+F80+F84+F87</f>
        <v>81.599999999999994</v>
      </c>
      <c r="G76" s="183">
        <f>+F76/C76*100</f>
        <v>5.9563348102513185</v>
      </c>
      <c r="H76" s="183">
        <f>+F76/D76*100</f>
        <v>30.222222222222221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4" t="s">
        <v>350</v>
      </c>
      <c r="B77" s="185" t="s">
        <v>351</v>
      </c>
      <c r="C77" s="183">
        <f>+C78+C79</f>
        <v>139.57</v>
      </c>
      <c r="D77" s="181"/>
      <c r="E77" s="181"/>
      <c r="F77" s="183">
        <f>+F78+F79</f>
        <v>0</v>
      </c>
      <c r="G77" s="183">
        <f t="shared" ref="G77:G81" si="1">+F77/C77*100</f>
        <v>0</v>
      </c>
      <c r="H77" s="183"/>
      <c r="I77" s="174"/>
      <c r="J77" s="174"/>
      <c r="K77" s="174"/>
      <c r="L77" s="174"/>
      <c r="M77" s="174"/>
      <c r="N77" s="174"/>
      <c r="O77" s="174"/>
    </row>
    <row r="78" spans="1:15" x14ac:dyDescent="0.2">
      <c r="A78" s="53" t="s">
        <v>352</v>
      </c>
      <c r="B78" s="51" t="s">
        <v>353</v>
      </c>
      <c r="C78" s="47">
        <v>139.57</v>
      </c>
      <c r="D78" s="181"/>
      <c r="E78" s="181"/>
      <c r="F78" s="47"/>
      <c r="G78" s="179">
        <f>+F78/C78*100</f>
        <v>0</v>
      </c>
      <c r="H78" s="183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354</v>
      </c>
      <c r="B79" s="51" t="s">
        <v>237</v>
      </c>
      <c r="C79" s="47"/>
      <c r="D79" s="181"/>
      <c r="E79" s="181"/>
      <c r="F79" s="47"/>
      <c r="G79" s="179">
        <v>0</v>
      </c>
      <c r="H79" s="183"/>
      <c r="I79" s="50"/>
      <c r="J79" s="50"/>
      <c r="K79" s="50"/>
      <c r="L79" s="50"/>
      <c r="M79" s="50"/>
      <c r="N79" s="50"/>
      <c r="O79" s="50"/>
    </row>
    <row r="80" spans="1:15" x14ac:dyDescent="0.2">
      <c r="A80" s="184" t="s">
        <v>355</v>
      </c>
      <c r="B80" s="185" t="s">
        <v>356</v>
      </c>
      <c r="C80" s="183">
        <f>+C81+C82+C83</f>
        <v>1230.4000000000001</v>
      </c>
      <c r="D80" s="181"/>
      <c r="E80" s="181"/>
      <c r="F80" s="183">
        <f>+F81+F82+F83</f>
        <v>81.599999999999994</v>
      </c>
      <c r="G80" s="183">
        <f t="shared" si="1"/>
        <v>6.6319895968790625</v>
      </c>
      <c r="H80" s="183"/>
      <c r="I80" s="174"/>
      <c r="J80" s="174"/>
      <c r="K80" s="174"/>
      <c r="L80" s="174"/>
      <c r="M80" s="174"/>
      <c r="N80" s="174"/>
      <c r="O80" s="174"/>
    </row>
    <row r="81" spans="1:15" x14ac:dyDescent="0.2">
      <c r="A81" s="53" t="s">
        <v>357</v>
      </c>
      <c r="B81" s="51" t="s">
        <v>241</v>
      </c>
      <c r="C81" s="47">
        <v>1230.4000000000001</v>
      </c>
      <c r="D81" s="181"/>
      <c r="E81" s="181"/>
      <c r="F81" s="47">
        <v>81.599999999999994</v>
      </c>
      <c r="G81" s="179">
        <f t="shared" si="1"/>
        <v>6.6319895968790625</v>
      </c>
      <c r="H81" s="183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358</v>
      </c>
      <c r="B82" s="51" t="s">
        <v>359</v>
      </c>
      <c r="C82" s="47"/>
      <c r="D82" s="181"/>
      <c r="E82" s="181"/>
      <c r="F82" s="47"/>
      <c r="G82" s="179">
        <v>0</v>
      </c>
      <c r="H82" s="183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360</v>
      </c>
      <c r="B83" s="51" t="s">
        <v>361</v>
      </c>
      <c r="C83" s="47"/>
      <c r="D83" s="181"/>
      <c r="E83" s="181"/>
      <c r="F83" s="47"/>
      <c r="G83" s="179">
        <v>0</v>
      </c>
      <c r="H83" s="183"/>
      <c r="I83" s="50"/>
      <c r="J83" s="50"/>
      <c r="K83" s="50"/>
      <c r="L83" s="50"/>
      <c r="M83" s="50"/>
      <c r="N83" s="50"/>
      <c r="O83" s="50"/>
    </row>
    <row r="84" spans="1:15" x14ac:dyDescent="0.2">
      <c r="A84" s="184" t="s">
        <v>362</v>
      </c>
      <c r="B84" s="185" t="s">
        <v>363</v>
      </c>
      <c r="C84" s="183">
        <f>+C85+C86</f>
        <v>0</v>
      </c>
      <c r="D84" s="181"/>
      <c r="E84" s="181"/>
      <c r="F84" s="183">
        <f>+F85+F86</f>
        <v>0</v>
      </c>
      <c r="G84" s="183">
        <v>0</v>
      </c>
      <c r="H84" s="183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364</v>
      </c>
      <c r="B85" s="51" t="s">
        <v>365</v>
      </c>
      <c r="C85" s="47"/>
      <c r="D85" s="181"/>
      <c r="E85" s="181"/>
      <c r="F85" s="47"/>
      <c r="G85" s="179">
        <v>0</v>
      </c>
      <c r="H85" s="183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366</v>
      </c>
      <c r="B86" s="51" t="s">
        <v>367</v>
      </c>
      <c r="C86" s="47"/>
      <c r="D86" s="181"/>
      <c r="E86" s="181"/>
      <c r="F86" s="47"/>
      <c r="G86" s="179">
        <v>0</v>
      </c>
      <c r="H86" s="183"/>
      <c r="I86" s="50"/>
      <c r="J86" s="50"/>
      <c r="K86" s="50"/>
      <c r="L86" s="50"/>
      <c r="M86" s="50"/>
      <c r="N86" s="50"/>
      <c r="O86" s="50"/>
    </row>
    <row r="87" spans="1:15" x14ac:dyDescent="0.2">
      <c r="A87" s="184" t="s">
        <v>368</v>
      </c>
      <c r="B87" s="185" t="s">
        <v>369</v>
      </c>
      <c r="C87" s="183">
        <f>+C88</f>
        <v>0</v>
      </c>
      <c r="D87" s="181"/>
      <c r="E87" s="181"/>
      <c r="F87" s="183">
        <f>+F88</f>
        <v>0</v>
      </c>
      <c r="G87" s="183">
        <v>0</v>
      </c>
      <c r="H87" s="183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370</v>
      </c>
      <c r="B88" s="51" t="s">
        <v>371</v>
      </c>
      <c r="C88" s="47"/>
      <c r="D88" s="181"/>
      <c r="E88" s="181"/>
      <c r="F88" s="47"/>
      <c r="G88" s="179">
        <v>0</v>
      </c>
      <c r="H88" s="183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45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38"/>
      <c r="J1" s="38"/>
      <c r="K1" s="38"/>
      <c r="L1" s="169"/>
      <c r="M1" s="169"/>
      <c r="N1" s="169"/>
      <c r="O1" s="169"/>
    </row>
    <row r="2" spans="1:15" ht="18" hidden="1" x14ac:dyDescent="0.2">
      <c r="A2" s="172"/>
      <c r="B2" s="172"/>
      <c r="C2" s="172"/>
      <c r="D2" s="172"/>
      <c r="E2" s="172"/>
      <c r="F2" s="172"/>
      <c r="G2" s="172"/>
      <c r="H2" s="182"/>
      <c r="I2" s="173"/>
      <c r="J2" s="173"/>
      <c r="K2" s="173"/>
      <c r="L2" s="169"/>
      <c r="M2" s="169"/>
      <c r="N2" s="169"/>
      <c r="O2" s="169"/>
    </row>
    <row r="3" spans="1:15" ht="15.75" hidden="1" customHeight="1" x14ac:dyDescent="0.2">
      <c r="A3" s="283" t="s">
        <v>22</v>
      </c>
      <c r="B3" s="283"/>
      <c r="C3" s="283"/>
      <c r="D3" s="283"/>
      <c r="E3" s="283"/>
      <c r="F3" s="283"/>
      <c r="G3" s="283"/>
      <c r="H3" s="283"/>
      <c r="I3" s="38"/>
      <c r="J3" s="38"/>
      <c r="K3" s="38"/>
      <c r="L3" s="169"/>
      <c r="M3" s="169"/>
      <c r="N3" s="169"/>
      <c r="O3" s="169"/>
    </row>
    <row r="4" spans="1:15" ht="18" hidden="1" x14ac:dyDescent="0.2">
      <c r="A4" s="172"/>
      <c r="B4" s="172"/>
      <c r="C4" s="172"/>
      <c r="D4" s="172"/>
      <c r="E4" s="172"/>
      <c r="F4" s="172"/>
      <c r="G4" s="172"/>
      <c r="H4" s="182"/>
      <c r="I4" s="173"/>
      <c r="J4" s="173"/>
      <c r="K4" s="173"/>
      <c r="L4" s="169"/>
      <c r="M4" s="169"/>
      <c r="N4" s="169"/>
      <c r="O4" s="169"/>
    </row>
    <row r="5" spans="1:15" ht="15.75" hidden="1" customHeight="1" x14ac:dyDescent="0.2">
      <c r="A5" s="283" t="s">
        <v>23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169"/>
      <c r="M5" s="169"/>
      <c r="N5" s="169"/>
      <c r="O5" s="169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82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2" t="s">
        <v>3</v>
      </c>
      <c r="B7" s="282"/>
      <c r="C7" s="167" t="s">
        <v>575</v>
      </c>
      <c r="D7" s="167" t="s">
        <v>570</v>
      </c>
      <c r="E7" s="167" t="s">
        <v>571</v>
      </c>
      <c r="F7" s="167" t="s">
        <v>576</v>
      </c>
      <c r="G7" s="70" t="s">
        <v>259</v>
      </c>
      <c r="H7" s="167" t="s">
        <v>599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1">
        <v>1</v>
      </c>
      <c r="B8" s="281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04"/>
      <c r="B9" s="205" t="s">
        <v>79</v>
      </c>
      <c r="C9" s="197">
        <f>+C10+C113</f>
        <v>7338394.5200000005</v>
      </c>
      <c r="D9" s="197">
        <f>+D10+D113</f>
        <v>7675850</v>
      </c>
      <c r="E9" s="197">
        <f>+E10+E113</f>
        <v>0</v>
      </c>
      <c r="F9" s="197">
        <f>+F10+F113</f>
        <v>7787034.8199999994</v>
      </c>
      <c r="G9" s="197">
        <f t="shared" ref="G9:G72" si="0">+F9/C9*100</f>
        <v>106.11360289743592</v>
      </c>
      <c r="H9" s="197">
        <f>+F9/D9*100</f>
        <v>101.44850172945014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8" t="s">
        <v>80</v>
      </c>
      <c r="B10" s="199" t="s">
        <v>81</v>
      </c>
      <c r="C10" s="200">
        <f>+C11++C23+C56+C65+C73+C90+C98</f>
        <v>6575614.8200000003</v>
      </c>
      <c r="D10" s="201">
        <f>+D11++D23+D56+D65+D73+D90+D98</f>
        <v>7127780</v>
      </c>
      <c r="E10" s="201">
        <f>+E11++E23+E56+E65+E73+E90+E98</f>
        <v>0</v>
      </c>
      <c r="F10" s="200">
        <f>+F11++F23+F56+F65+F73+F90+F98</f>
        <v>7680271.3099999996</v>
      </c>
      <c r="G10" s="200">
        <f>+F10/C10*100</f>
        <v>116.79928828312968</v>
      </c>
      <c r="H10" s="200">
        <f>+F10/D10*100</f>
        <v>107.75123965666728</v>
      </c>
      <c r="I10" s="171"/>
      <c r="J10" s="171"/>
      <c r="K10" s="171"/>
      <c r="L10" s="171"/>
      <c r="M10" s="171"/>
      <c r="N10" s="171"/>
      <c r="O10" s="171"/>
    </row>
    <row r="11" spans="1:15" x14ac:dyDescent="0.2">
      <c r="A11" s="186" t="s">
        <v>82</v>
      </c>
      <c r="B11" s="187" t="s">
        <v>83</v>
      </c>
      <c r="C11" s="183">
        <f>+C12+C17+C19</f>
        <v>5141919.9400000004</v>
      </c>
      <c r="D11" s="161">
        <v>5921141</v>
      </c>
      <c r="E11" s="161"/>
      <c r="F11" s="183">
        <f>+F12+F17+F19</f>
        <v>6277682.79</v>
      </c>
      <c r="G11" s="183">
        <f t="shared" si="0"/>
        <v>122.08830287622096</v>
      </c>
      <c r="H11" s="183">
        <f>+F11/D11*100</f>
        <v>106.02150480794157</v>
      </c>
      <c r="I11" s="174"/>
      <c r="J11" s="174"/>
      <c r="K11" s="174"/>
      <c r="L11" s="174"/>
      <c r="M11" s="174"/>
      <c r="N11" s="174"/>
      <c r="O11" s="174"/>
    </row>
    <row r="12" spans="1:15" x14ac:dyDescent="0.2">
      <c r="A12" s="184" t="s">
        <v>84</v>
      </c>
      <c r="B12" s="185" t="s">
        <v>85</v>
      </c>
      <c r="C12" s="183">
        <f>SUM(C13:C16)</f>
        <v>4154296.75</v>
      </c>
      <c r="D12" s="181"/>
      <c r="E12" s="181"/>
      <c r="F12" s="183">
        <f>SUM(F13:F16)</f>
        <v>5071346.51</v>
      </c>
      <c r="G12" s="183">
        <f t="shared" si="0"/>
        <v>122.0747292547168</v>
      </c>
      <c r="H12" s="183"/>
      <c r="I12" s="174"/>
      <c r="J12" s="174"/>
      <c r="K12" s="174"/>
      <c r="L12" s="174"/>
      <c r="M12" s="174"/>
      <c r="N12" s="174"/>
      <c r="O12" s="174"/>
    </row>
    <row r="13" spans="1:15" x14ac:dyDescent="0.2">
      <c r="A13" s="69" t="s">
        <v>86</v>
      </c>
      <c r="B13" s="67" t="s">
        <v>87</v>
      </c>
      <c r="C13" s="64">
        <v>4152142.15</v>
      </c>
      <c r="D13" s="180"/>
      <c r="E13" s="180"/>
      <c r="F13" s="179">
        <v>5069193.7699999996</v>
      </c>
      <c r="G13" s="179">
        <f t="shared" si="0"/>
        <v>122.08622891198462</v>
      </c>
      <c r="H13" s="183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372</v>
      </c>
      <c r="B14" s="67" t="s">
        <v>373</v>
      </c>
      <c r="C14" s="64">
        <v>0</v>
      </c>
      <c r="D14" s="180"/>
      <c r="E14" s="180"/>
      <c r="F14" s="179"/>
      <c r="G14" s="179">
        <v>0</v>
      </c>
      <c r="H14" s="183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>
        <v>0</v>
      </c>
      <c r="D15" s="180"/>
      <c r="E15" s="180"/>
      <c r="F15" s="179"/>
      <c r="G15" s="179">
        <v>0</v>
      </c>
      <c r="H15" s="183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374</v>
      </c>
      <c r="B16" s="67" t="s">
        <v>375</v>
      </c>
      <c r="C16" s="64">
        <v>2154.6</v>
      </c>
      <c r="D16" s="180"/>
      <c r="E16" s="180"/>
      <c r="F16" s="179">
        <v>2152.7399999999998</v>
      </c>
      <c r="G16" s="179">
        <f t="shared" si="0"/>
        <v>99.9136730715678</v>
      </c>
      <c r="H16" s="183"/>
      <c r="I16" s="65"/>
      <c r="J16" s="65"/>
      <c r="K16" s="65"/>
      <c r="L16" s="65"/>
      <c r="M16" s="66"/>
      <c r="N16" s="66"/>
      <c r="O16" s="66"/>
    </row>
    <row r="17" spans="1:15" x14ac:dyDescent="0.2">
      <c r="A17" s="184" t="s">
        <v>90</v>
      </c>
      <c r="B17" s="185" t="s">
        <v>91</v>
      </c>
      <c r="C17" s="183">
        <f>+C18</f>
        <v>310186.82</v>
      </c>
      <c r="D17" s="181"/>
      <c r="E17" s="181"/>
      <c r="F17" s="183">
        <f>+F18</f>
        <v>381494.38</v>
      </c>
      <c r="G17" s="183">
        <f t="shared" si="0"/>
        <v>122.98858475031274</v>
      </c>
      <c r="H17" s="183"/>
      <c r="I17" s="174"/>
      <c r="J17" s="174"/>
      <c r="K17" s="174"/>
      <c r="L17" s="174"/>
      <c r="M17" s="174"/>
      <c r="N17" s="174"/>
      <c r="O17" s="174"/>
    </row>
    <row r="18" spans="1:15" x14ac:dyDescent="0.2">
      <c r="A18" s="69" t="s">
        <v>92</v>
      </c>
      <c r="B18" s="67" t="s">
        <v>91</v>
      </c>
      <c r="C18" s="64">
        <v>310186.82</v>
      </c>
      <c r="D18" s="180"/>
      <c r="E18" s="180"/>
      <c r="F18" s="179">
        <v>381494.38</v>
      </c>
      <c r="G18" s="179">
        <f t="shared" si="0"/>
        <v>122.98858475031274</v>
      </c>
      <c r="H18" s="183"/>
      <c r="I18" s="65"/>
      <c r="J18" s="65"/>
      <c r="K18" s="65"/>
      <c r="L18" s="65"/>
      <c r="M18" s="66"/>
      <c r="N18" s="66"/>
      <c r="O18" s="66"/>
    </row>
    <row r="19" spans="1:15" x14ac:dyDescent="0.2">
      <c r="A19" s="184" t="s">
        <v>93</v>
      </c>
      <c r="B19" s="185" t="s">
        <v>94</v>
      </c>
      <c r="C19" s="183">
        <f>SUM(C20:C22)</f>
        <v>677436.37</v>
      </c>
      <c r="D19" s="181"/>
      <c r="E19" s="181"/>
      <c r="F19" s="183">
        <f>SUM(F20:F22)</f>
        <v>824841.9</v>
      </c>
      <c r="G19" s="183">
        <f t="shared" si="0"/>
        <v>121.75931741013551</v>
      </c>
      <c r="H19" s="183"/>
      <c r="I19" s="174"/>
      <c r="J19" s="174"/>
      <c r="K19" s="174"/>
      <c r="L19" s="174"/>
      <c r="M19" s="174"/>
      <c r="N19" s="174"/>
      <c r="O19" s="174"/>
    </row>
    <row r="20" spans="1:15" x14ac:dyDescent="0.2">
      <c r="A20" s="69" t="s">
        <v>376</v>
      </c>
      <c r="B20" s="67" t="s">
        <v>377</v>
      </c>
      <c r="C20" s="64">
        <v>0</v>
      </c>
      <c r="D20" s="180"/>
      <c r="E20" s="180"/>
      <c r="F20" s="179"/>
      <c r="G20" s="179">
        <v>0</v>
      </c>
      <c r="H20" s="183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677431.43</v>
      </c>
      <c r="D21" s="180"/>
      <c r="E21" s="180"/>
      <c r="F21" s="179">
        <v>824841.9</v>
      </c>
      <c r="G21" s="179">
        <f t="shared" si="0"/>
        <v>121.76020530963554</v>
      </c>
      <c r="H21" s="183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378</v>
      </c>
      <c r="B22" s="67" t="s">
        <v>379</v>
      </c>
      <c r="C22" s="64">
        <v>4.9400000000000004</v>
      </c>
      <c r="D22" s="180"/>
      <c r="E22" s="180"/>
      <c r="F22" s="179"/>
      <c r="G22" s="179">
        <f t="shared" si="0"/>
        <v>0</v>
      </c>
      <c r="H22" s="183"/>
      <c r="I22" s="65"/>
      <c r="J22" s="65"/>
      <c r="K22" s="65"/>
      <c r="L22" s="65"/>
      <c r="M22" s="66"/>
      <c r="N22" s="66"/>
      <c r="O22" s="66"/>
    </row>
    <row r="23" spans="1:15" x14ac:dyDescent="0.2">
      <c r="A23" s="186" t="s">
        <v>97</v>
      </c>
      <c r="B23" s="187" t="s">
        <v>98</v>
      </c>
      <c r="C23" s="183">
        <f>+C24+C29+C36+C46+C48</f>
        <v>1278515.4900000002</v>
      </c>
      <c r="D23" s="161">
        <v>1133332</v>
      </c>
      <c r="E23" s="161"/>
      <c r="F23" s="183">
        <f>+F24+F29+F36+F46+F48</f>
        <v>1275698.18</v>
      </c>
      <c r="G23" s="183">
        <f t="shared" si="0"/>
        <v>99.779642091000369</v>
      </c>
      <c r="H23" s="183">
        <f>+F23/D23*100</f>
        <v>112.56173654321945</v>
      </c>
      <c r="I23" s="174"/>
      <c r="J23" s="174"/>
      <c r="K23" s="174"/>
      <c r="L23" s="174"/>
      <c r="M23" s="174"/>
      <c r="N23" s="174"/>
      <c r="O23" s="174"/>
    </row>
    <row r="24" spans="1:15" x14ac:dyDescent="0.2">
      <c r="A24" s="184" t="s">
        <v>99</v>
      </c>
      <c r="B24" s="185" t="s">
        <v>100</v>
      </c>
      <c r="C24" s="183">
        <f>SUM(C25:C28)</f>
        <v>341722.22</v>
      </c>
      <c r="D24" s="181"/>
      <c r="E24" s="181"/>
      <c r="F24" s="183">
        <f>SUM(F25:F28)</f>
        <v>330753.81</v>
      </c>
      <c r="G24" s="183">
        <f t="shared" si="0"/>
        <v>96.790255547327305</v>
      </c>
      <c r="H24" s="183"/>
      <c r="I24" s="174"/>
      <c r="J24" s="174"/>
      <c r="K24" s="174"/>
      <c r="L24" s="174"/>
      <c r="M24" s="174"/>
      <c r="N24" s="174"/>
      <c r="O24" s="174"/>
    </row>
    <row r="25" spans="1:15" x14ac:dyDescent="0.2">
      <c r="A25" s="69" t="s">
        <v>101</v>
      </c>
      <c r="B25" s="67" t="s">
        <v>102</v>
      </c>
      <c r="C25" s="64">
        <v>208887.74</v>
      </c>
      <c r="D25" s="180"/>
      <c r="E25" s="180"/>
      <c r="F25" s="179">
        <v>210714.85</v>
      </c>
      <c r="G25" s="179">
        <f t="shared" si="0"/>
        <v>100.87468512991715</v>
      </c>
      <c r="H25" s="183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103</v>
      </c>
      <c r="B26" s="67" t="s">
        <v>104</v>
      </c>
      <c r="C26" s="64">
        <v>81274.38</v>
      </c>
      <c r="D26" s="180"/>
      <c r="E26" s="180"/>
      <c r="F26" s="179">
        <v>85473.39</v>
      </c>
      <c r="G26" s="179">
        <f t="shared" si="0"/>
        <v>105.16646205114084</v>
      </c>
      <c r="H26" s="183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51560.1</v>
      </c>
      <c r="D27" s="180"/>
      <c r="E27" s="180"/>
      <c r="F27" s="179">
        <v>34565.57</v>
      </c>
      <c r="G27" s="179">
        <f t="shared" si="0"/>
        <v>67.039377347988079</v>
      </c>
      <c r="H27" s="183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>
        <v>0</v>
      </c>
      <c r="D28" s="180"/>
      <c r="E28" s="180"/>
      <c r="F28" s="179"/>
      <c r="G28" s="179">
        <v>0</v>
      </c>
      <c r="H28" s="183"/>
      <c r="I28" s="66"/>
      <c r="J28" s="66"/>
      <c r="K28" s="66"/>
      <c r="L28" s="66"/>
      <c r="M28" s="66"/>
      <c r="N28" s="66"/>
      <c r="O28" s="66"/>
    </row>
    <row r="29" spans="1:15" x14ac:dyDescent="0.2">
      <c r="A29" s="184" t="s">
        <v>109</v>
      </c>
      <c r="B29" s="185" t="s">
        <v>110</v>
      </c>
      <c r="C29" s="183">
        <f>SUM(C30:C35)</f>
        <v>258426.25</v>
      </c>
      <c r="D29" s="181"/>
      <c r="E29" s="181"/>
      <c r="F29" s="183">
        <f>SUM(F30:F35)</f>
        <v>226559.32</v>
      </c>
      <c r="G29" s="183">
        <f t="shared" si="0"/>
        <v>87.668849429963089</v>
      </c>
      <c r="H29" s="183"/>
      <c r="I29" s="174"/>
      <c r="J29" s="174"/>
      <c r="K29" s="174"/>
      <c r="L29" s="174"/>
      <c r="M29" s="174"/>
      <c r="N29" s="174"/>
      <c r="O29" s="174"/>
    </row>
    <row r="30" spans="1:15" x14ac:dyDescent="0.2">
      <c r="A30" s="69" t="s">
        <v>111</v>
      </c>
      <c r="B30" s="67" t="s">
        <v>112</v>
      </c>
      <c r="C30" s="64">
        <v>118828.74</v>
      </c>
      <c r="D30" s="180"/>
      <c r="E30" s="180"/>
      <c r="F30" s="179">
        <v>75715.240000000005</v>
      </c>
      <c r="G30" s="179">
        <f t="shared" si="0"/>
        <v>63.717952407809761</v>
      </c>
      <c r="H30" s="183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380</v>
      </c>
      <c r="B31" s="67" t="s">
        <v>381</v>
      </c>
      <c r="C31" s="64">
        <v>93.57</v>
      </c>
      <c r="D31" s="180"/>
      <c r="E31" s="180"/>
      <c r="F31" s="179">
        <v>131.26</v>
      </c>
      <c r="G31" s="179">
        <f t="shared" si="0"/>
        <v>140.28000427487444</v>
      </c>
      <c r="H31" s="183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94659.94</v>
      </c>
      <c r="D32" s="180"/>
      <c r="E32" s="180"/>
      <c r="F32" s="179">
        <v>91528.1</v>
      </c>
      <c r="G32" s="179">
        <f t="shared" si="0"/>
        <v>96.691483218772376</v>
      </c>
      <c r="H32" s="183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115</v>
      </c>
      <c r="B33" s="67" t="s">
        <v>116</v>
      </c>
      <c r="C33" s="64">
        <v>37307.18</v>
      </c>
      <c r="D33" s="180"/>
      <c r="E33" s="180"/>
      <c r="F33" s="179">
        <v>43256.54</v>
      </c>
      <c r="G33" s="179">
        <f t="shared" si="0"/>
        <v>115.94695712728755</v>
      </c>
      <c r="H33" s="183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4711.34</v>
      </c>
      <c r="D34" s="180"/>
      <c r="E34" s="180"/>
      <c r="F34" s="179">
        <v>11421.38</v>
      </c>
      <c r="G34" s="179">
        <f t="shared" si="0"/>
        <v>242.42317472311484</v>
      </c>
      <c r="H34" s="183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>
        <v>2825.48</v>
      </c>
      <c r="D35" s="180"/>
      <c r="E35" s="180"/>
      <c r="F35" s="179">
        <v>4506.8</v>
      </c>
      <c r="G35" s="179">
        <f t="shared" si="0"/>
        <v>159.50564151931707</v>
      </c>
      <c r="H35" s="183"/>
      <c r="I35" s="66"/>
      <c r="J35" s="66"/>
      <c r="K35" s="66"/>
      <c r="L35" s="66"/>
      <c r="M35" s="66"/>
      <c r="N35" s="66"/>
      <c r="O35" s="66"/>
    </row>
    <row r="36" spans="1:15" x14ac:dyDescent="0.2">
      <c r="A36" s="184" t="s">
        <v>121</v>
      </c>
      <c r="B36" s="185" t="s">
        <v>122</v>
      </c>
      <c r="C36" s="183">
        <f>SUM(C37:C45)</f>
        <v>585341.63</v>
      </c>
      <c r="D36" s="181"/>
      <c r="E36" s="181"/>
      <c r="F36" s="183">
        <f>SUM(F37:F45)</f>
        <v>583855.28999999992</v>
      </c>
      <c r="G36" s="183">
        <f t="shared" si="0"/>
        <v>99.746073075308161</v>
      </c>
      <c r="H36" s="183"/>
      <c r="I36" s="174"/>
      <c r="J36" s="174"/>
      <c r="K36" s="174"/>
      <c r="L36" s="174"/>
      <c r="M36" s="174"/>
      <c r="N36" s="174"/>
      <c r="O36" s="174"/>
    </row>
    <row r="37" spans="1:15" x14ac:dyDescent="0.2">
      <c r="A37" s="69" t="s">
        <v>123</v>
      </c>
      <c r="B37" s="67" t="s">
        <v>124</v>
      </c>
      <c r="C37" s="64">
        <v>34299.160000000003</v>
      </c>
      <c r="D37" s="180"/>
      <c r="E37" s="180"/>
      <c r="F37" s="179">
        <v>42523.35</v>
      </c>
      <c r="G37" s="179">
        <f t="shared" si="0"/>
        <v>123.97781753255764</v>
      </c>
      <c r="H37" s="183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25390.9</v>
      </c>
      <c r="D38" s="180"/>
      <c r="E38" s="180"/>
      <c r="F38" s="179">
        <v>16158.26</v>
      </c>
      <c r="G38" s="179">
        <f t="shared" si="0"/>
        <v>63.637996290009411</v>
      </c>
      <c r="H38" s="183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55959.93</v>
      </c>
      <c r="D39" s="180"/>
      <c r="E39" s="180"/>
      <c r="F39" s="179">
        <v>55535.23</v>
      </c>
      <c r="G39" s="179">
        <f t="shared" si="0"/>
        <v>99.241064097113778</v>
      </c>
      <c r="H39" s="183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28167.83</v>
      </c>
      <c r="D40" s="180"/>
      <c r="E40" s="180"/>
      <c r="F40" s="179">
        <v>28631.8</v>
      </c>
      <c r="G40" s="179">
        <f t="shared" si="0"/>
        <v>101.6471627384857</v>
      </c>
      <c r="H40" s="183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52756.42</v>
      </c>
      <c r="D41" s="180"/>
      <c r="E41" s="180"/>
      <c r="F41" s="179">
        <v>57713.15</v>
      </c>
      <c r="G41" s="179">
        <f t="shared" si="0"/>
        <v>109.39550105939713</v>
      </c>
      <c r="H41" s="183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14457.48</v>
      </c>
      <c r="D42" s="180"/>
      <c r="E42" s="180"/>
      <c r="F42" s="179">
        <v>11647.29</v>
      </c>
      <c r="G42" s="179">
        <f t="shared" si="0"/>
        <v>80.56238016583805</v>
      </c>
      <c r="H42" s="183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250551.98</v>
      </c>
      <c r="D43" s="180"/>
      <c r="E43" s="180"/>
      <c r="F43" s="179">
        <v>261399.6</v>
      </c>
      <c r="G43" s="179">
        <f t="shared" si="0"/>
        <v>104.3294888350114</v>
      </c>
      <c r="H43" s="183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41432.660000000003</v>
      </c>
      <c r="D44" s="180"/>
      <c r="E44" s="180"/>
      <c r="F44" s="179">
        <v>20555.03</v>
      </c>
      <c r="G44" s="179">
        <f t="shared" si="0"/>
        <v>49.610693592928854</v>
      </c>
      <c r="H44" s="183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82325.27</v>
      </c>
      <c r="D45" s="180"/>
      <c r="E45" s="180"/>
      <c r="F45" s="179">
        <v>89691.58</v>
      </c>
      <c r="G45" s="179">
        <f t="shared" si="0"/>
        <v>108.94781152858654</v>
      </c>
      <c r="H45" s="183"/>
      <c r="I45" s="66"/>
      <c r="J45" s="66"/>
      <c r="K45" s="66"/>
      <c r="L45" s="66"/>
      <c r="M45" s="66"/>
      <c r="N45" s="66"/>
      <c r="O45" s="66"/>
    </row>
    <row r="46" spans="1:15" x14ac:dyDescent="0.2">
      <c r="A46" s="184" t="s">
        <v>141</v>
      </c>
      <c r="B46" s="185" t="s">
        <v>142</v>
      </c>
      <c r="C46" s="183">
        <f>+C47</f>
        <v>19300.560000000001</v>
      </c>
      <c r="D46" s="181"/>
      <c r="E46" s="181"/>
      <c r="F46" s="183">
        <f>+F47</f>
        <v>33228.6</v>
      </c>
      <c r="G46" s="183">
        <f t="shared" si="0"/>
        <v>172.16391648739724</v>
      </c>
      <c r="H46" s="183"/>
      <c r="I46" s="174"/>
      <c r="J46" s="174"/>
      <c r="K46" s="174"/>
      <c r="L46" s="174"/>
      <c r="M46" s="174"/>
      <c r="N46" s="174"/>
      <c r="O46" s="174"/>
    </row>
    <row r="47" spans="1:15" x14ac:dyDescent="0.2">
      <c r="A47" s="69" t="s">
        <v>143</v>
      </c>
      <c r="B47" s="67" t="s">
        <v>142</v>
      </c>
      <c r="C47" s="64">
        <v>19300.560000000001</v>
      </c>
      <c r="D47" s="180"/>
      <c r="E47" s="180"/>
      <c r="F47" s="179">
        <v>33228.6</v>
      </c>
      <c r="G47" s="179">
        <f t="shared" si="0"/>
        <v>172.16391648739724</v>
      </c>
      <c r="H47" s="183"/>
      <c r="I47" s="66"/>
      <c r="J47" s="66"/>
      <c r="K47" s="66"/>
      <c r="L47" s="66"/>
      <c r="M47" s="66"/>
      <c r="N47" s="66"/>
      <c r="O47" s="66"/>
    </row>
    <row r="48" spans="1:15" x14ac:dyDescent="0.2">
      <c r="A48" s="184" t="s">
        <v>144</v>
      </c>
      <c r="B48" s="185" t="s">
        <v>145</v>
      </c>
      <c r="C48" s="183">
        <f>SUM(C49:C55)</f>
        <v>73724.83</v>
      </c>
      <c r="D48" s="181"/>
      <c r="E48" s="181"/>
      <c r="F48" s="183">
        <f>SUM(F49:F55)</f>
        <v>101301.16</v>
      </c>
      <c r="G48" s="183">
        <f t="shared" si="0"/>
        <v>137.40439957609939</v>
      </c>
      <c r="H48" s="183"/>
      <c r="I48" s="174"/>
      <c r="J48" s="174"/>
      <c r="K48" s="174"/>
      <c r="L48" s="174"/>
      <c r="M48" s="174"/>
      <c r="N48" s="174"/>
      <c r="O48" s="174"/>
    </row>
    <row r="49" spans="1:15" ht="25.5" x14ac:dyDescent="0.2">
      <c r="A49" s="69" t="s">
        <v>146</v>
      </c>
      <c r="B49" s="67" t="s">
        <v>147</v>
      </c>
      <c r="C49" s="64">
        <v>0</v>
      </c>
      <c r="D49" s="180"/>
      <c r="E49" s="180"/>
      <c r="F49" s="179"/>
      <c r="G49" s="179">
        <v>0</v>
      </c>
      <c r="H49" s="183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11928.56</v>
      </c>
      <c r="D50" s="180"/>
      <c r="E50" s="180"/>
      <c r="F50" s="179">
        <v>10965.18</v>
      </c>
      <c r="G50" s="179">
        <f t="shared" si="0"/>
        <v>91.923752741320001</v>
      </c>
      <c r="H50" s="183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38266.620000000003</v>
      </c>
      <c r="D51" s="180"/>
      <c r="E51" s="180"/>
      <c r="F51" s="179">
        <v>60039.88</v>
      </c>
      <c r="G51" s="179">
        <f t="shared" si="0"/>
        <v>156.89883245502213</v>
      </c>
      <c r="H51" s="183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7140.52</v>
      </c>
      <c r="D52" s="180"/>
      <c r="E52" s="180"/>
      <c r="F52" s="179">
        <v>10394.99</v>
      </c>
      <c r="G52" s="179">
        <f t="shared" si="0"/>
        <v>145.57749295569508</v>
      </c>
      <c r="H52" s="183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9154.5499999999993</v>
      </c>
      <c r="D53" s="180"/>
      <c r="E53" s="180"/>
      <c r="F53" s="179">
        <v>8844.15</v>
      </c>
      <c r="G53" s="179">
        <f t="shared" si="0"/>
        <v>96.609336340945219</v>
      </c>
      <c r="H53" s="183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186.64</v>
      </c>
      <c r="D54" s="180"/>
      <c r="E54" s="180"/>
      <c r="F54" s="179">
        <v>0</v>
      </c>
      <c r="G54" s="179">
        <f t="shared" si="0"/>
        <v>0</v>
      </c>
      <c r="H54" s="183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7047.94</v>
      </c>
      <c r="D55" s="180"/>
      <c r="E55" s="180"/>
      <c r="F55" s="179">
        <v>11056.96</v>
      </c>
      <c r="G55" s="179">
        <f t="shared" si="0"/>
        <v>156.88215279925765</v>
      </c>
      <c r="H55" s="183"/>
      <c r="I55" s="66"/>
      <c r="J55" s="66"/>
      <c r="K55" s="66"/>
      <c r="L55" s="66"/>
      <c r="M55" s="66"/>
      <c r="N55" s="66"/>
      <c r="O55" s="66"/>
    </row>
    <row r="56" spans="1:15" x14ac:dyDescent="0.2">
      <c r="A56" s="186" t="s">
        <v>159</v>
      </c>
      <c r="B56" s="187" t="s">
        <v>160</v>
      </c>
      <c r="C56" s="183">
        <f>+C57+C60</f>
        <v>11452.349999999999</v>
      </c>
      <c r="D56" s="161">
        <v>8141</v>
      </c>
      <c r="E56" s="161"/>
      <c r="F56" s="183">
        <f>+F57+F60</f>
        <v>12040.300000000001</v>
      </c>
      <c r="G56" s="183">
        <f t="shared" si="0"/>
        <v>105.13388081922052</v>
      </c>
      <c r="H56" s="183">
        <f>+F56/D56*100</f>
        <v>147.89706424272205</v>
      </c>
      <c r="I56" s="174"/>
      <c r="J56" s="174"/>
      <c r="K56" s="174"/>
      <c r="L56" s="174"/>
      <c r="M56" s="174"/>
      <c r="N56" s="174"/>
      <c r="O56" s="174"/>
    </row>
    <row r="57" spans="1:15" x14ac:dyDescent="0.2">
      <c r="A57" s="184" t="s">
        <v>382</v>
      </c>
      <c r="B57" s="185" t="s">
        <v>383</v>
      </c>
      <c r="C57" s="183">
        <f>+C58+C59</f>
        <v>0</v>
      </c>
      <c r="D57" s="181"/>
      <c r="E57" s="181"/>
      <c r="F57" s="183">
        <f>+F58+F59</f>
        <v>0</v>
      </c>
      <c r="G57" s="183">
        <v>0</v>
      </c>
      <c r="H57" s="183"/>
      <c r="I57" s="174"/>
      <c r="J57" s="174"/>
      <c r="K57" s="174"/>
      <c r="L57" s="174"/>
      <c r="M57" s="174"/>
      <c r="N57" s="174"/>
      <c r="O57" s="174"/>
    </row>
    <row r="58" spans="1:15" ht="25.5" x14ac:dyDescent="0.2">
      <c r="A58" s="69" t="s">
        <v>384</v>
      </c>
      <c r="B58" s="67" t="s">
        <v>385</v>
      </c>
      <c r="C58" s="64"/>
      <c r="D58" s="180"/>
      <c r="E58" s="180"/>
      <c r="F58" s="179"/>
      <c r="G58" s="179">
        <v>0</v>
      </c>
      <c r="H58" s="183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386</v>
      </c>
      <c r="B59" s="67" t="s">
        <v>387</v>
      </c>
      <c r="C59" s="64"/>
      <c r="D59" s="180"/>
      <c r="E59" s="180"/>
      <c r="F59" s="179"/>
      <c r="G59" s="179">
        <v>0</v>
      </c>
      <c r="H59" s="183"/>
      <c r="I59" s="66"/>
      <c r="J59" s="66"/>
      <c r="K59" s="66"/>
      <c r="L59" s="66"/>
      <c r="M59" s="66"/>
      <c r="N59" s="66"/>
      <c r="O59" s="66"/>
    </row>
    <row r="60" spans="1:15" x14ac:dyDescent="0.2">
      <c r="A60" s="184" t="s">
        <v>161</v>
      </c>
      <c r="B60" s="185" t="s">
        <v>162</v>
      </c>
      <c r="C60" s="183">
        <f>SUM(C61:C64)</f>
        <v>11452.349999999999</v>
      </c>
      <c r="D60" s="181"/>
      <c r="E60" s="181"/>
      <c r="F60" s="183">
        <f>SUM(F61:F64)</f>
        <v>12040.300000000001</v>
      </c>
      <c r="G60" s="183">
        <f t="shared" si="0"/>
        <v>105.13388081922052</v>
      </c>
      <c r="H60" s="183"/>
      <c r="I60" s="174"/>
      <c r="J60" s="174"/>
      <c r="K60" s="174"/>
      <c r="L60" s="174"/>
      <c r="M60" s="174"/>
      <c r="N60" s="174"/>
      <c r="O60" s="174"/>
    </row>
    <row r="61" spans="1:15" x14ac:dyDescent="0.2">
      <c r="A61" s="69" t="s">
        <v>163</v>
      </c>
      <c r="B61" s="67" t="s">
        <v>164</v>
      </c>
      <c r="C61" s="64">
        <v>11244.14</v>
      </c>
      <c r="D61" s="180"/>
      <c r="E61" s="180"/>
      <c r="F61" s="179">
        <v>11764.04</v>
      </c>
      <c r="G61" s="179">
        <f t="shared" si="0"/>
        <v>104.62374178905635</v>
      </c>
      <c r="H61" s="183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388</v>
      </c>
      <c r="B62" s="67" t="s">
        <v>389</v>
      </c>
      <c r="C62" s="64">
        <v>87.82</v>
      </c>
      <c r="D62" s="180"/>
      <c r="E62" s="180"/>
      <c r="F62" s="179">
        <v>272.99</v>
      </c>
      <c r="G62" s="179">
        <f t="shared" si="0"/>
        <v>310.85174219995451</v>
      </c>
      <c r="H62" s="183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390</v>
      </c>
      <c r="B63" s="67" t="s">
        <v>391</v>
      </c>
      <c r="C63" s="64">
        <v>120.39</v>
      </c>
      <c r="D63" s="180"/>
      <c r="E63" s="180"/>
      <c r="F63" s="179">
        <v>3.27</v>
      </c>
      <c r="G63" s="179">
        <f t="shared" si="0"/>
        <v>2.7161724395713929</v>
      </c>
      <c r="H63" s="183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392</v>
      </c>
      <c r="B64" s="67" t="s">
        <v>393</v>
      </c>
      <c r="C64" s="64">
        <v>0</v>
      </c>
      <c r="D64" s="180"/>
      <c r="E64" s="180"/>
      <c r="F64" s="179"/>
      <c r="G64" s="179">
        <v>0</v>
      </c>
      <c r="H64" s="183"/>
      <c r="I64" s="66"/>
      <c r="J64" s="66"/>
      <c r="K64" s="66"/>
      <c r="L64" s="66"/>
      <c r="M64" s="66"/>
      <c r="N64" s="66"/>
      <c r="O64" s="66"/>
    </row>
    <row r="65" spans="1:15" x14ac:dyDescent="0.2">
      <c r="A65" s="186" t="s">
        <v>165</v>
      </c>
      <c r="B65" s="187" t="s">
        <v>166</v>
      </c>
      <c r="C65" s="183">
        <f>+C66+C68+C71</f>
        <v>103353.8</v>
      </c>
      <c r="D65" s="161">
        <v>23766</v>
      </c>
      <c r="E65" s="161"/>
      <c r="F65" s="183">
        <f>+F66+F68+F71</f>
        <v>99900.04</v>
      </c>
      <c r="G65" s="183">
        <f t="shared" si="0"/>
        <v>96.658313482426365</v>
      </c>
      <c r="H65" s="183">
        <f>+F65/D65*100</f>
        <v>420.34856517714383</v>
      </c>
      <c r="I65" s="174"/>
      <c r="J65" s="174"/>
      <c r="K65" s="174"/>
      <c r="L65" s="174"/>
      <c r="M65" s="174"/>
      <c r="N65" s="174"/>
      <c r="O65" s="174"/>
    </row>
    <row r="66" spans="1:15" x14ac:dyDescent="0.2">
      <c r="A66" s="184" t="s">
        <v>394</v>
      </c>
      <c r="B66" s="185" t="s">
        <v>395</v>
      </c>
      <c r="C66" s="183">
        <f>+C67</f>
        <v>0</v>
      </c>
      <c r="D66" s="181"/>
      <c r="E66" s="181"/>
      <c r="F66" s="183">
        <f>+F67</f>
        <v>0</v>
      </c>
      <c r="G66" s="183">
        <v>0</v>
      </c>
      <c r="H66" s="183"/>
      <c r="I66" s="174"/>
      <c r="J66" s="174"/>
      <c r="K66" s="174"/>
      <c r="L66" s="174"/>
      <c r="M66" s="174"/>
      <c r="N66" s="174"/>
      <c r="O66" s="174"/>
    </row>
    <row r="67" spans="1:15" ht="25.5" x14ac:dyDescent="0.2">
      <c r="A67" s="69" t="s">
        <v>396</v>
      </c>
      <c r="B67" s="67" t="s">
        <v>397</v>
      </c>
      <c r="C67" s="64"/>
      <c r="D67" s="180"/>
      <c r="E67" s="180"/>
      <c r="F67" s="179"/>
      <c r="G67" s="178">
        <v>0</v>
      </c>
      <c r="H67" s="183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4" t="s">
        <v>167</v>
      </c>
      <c r="B68" s="185" t="s">
        <v>168</v>
      </c>
      <c r="C68" s="183">
        <f>+C69+C70</f>
        <v>0</v>
      </c>
      <c r="D68" s="181"/>
      <c r="E68" s="181"/>
      <c r="F68" s="183">
        <f>+F69+F70</f>
        <v>0</v>
      </c>
      <c r="G68" s="183">
        <v>0</v>
      </c>
      <c r="H68" s="183"/>
      <c r="I68" s="174"/>
      <c r="J68" s="174"/>
      <c r="K68" s="174"/>
      <c r="L68" s="174"/>
      <c r="M68" s="174"/>
      <c r="N68" s="174"/>
      <c r="O68" s="174"/>
    </row>
    <row r="69" spans="1:15" ht="25.5" x14ac:dyDescent="0.2">
      <c r="A69" s="69" t="s">
        <v>398</v>
      </c>
      <c r="B69" s="67" t="s">
        <v>399</v>
      </c>
      <c r="C69" s="64"/>
      <c r="D69" s="180"/>
      <c r="E69" s="180"/>
      <c r="F69" s="179"/>
      <c r="G69" s="178">
        <v>0</v>
      </c>
      <c r="H69" s="183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169</v>
      </c>
      <c r="B70" s="67" t="s">
        <v>170</v>
      </c>
      <c r="C70" s="64"/>
      <c r="D70" s="180"/>
      <c r="E70" s="180"/>
      <c r="F70" s="179"/>
      <c r="G70" s="179">
        <v>0</v>
      </c>
      <c r="H70" s="183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84" t="s">
        <v>171</v>
      </c>
      <c r="B71" s="185" t="s">
        <v>172</v>
      </c>
      <c r="C71" s="183">
        <f>+C72</f>
        <v>103353.8</v>
      </c>
      <c r="D71" s="181"/>
      <c r="E71" s="181"/>
      <c r="F71" s="183">
        <f>+F72</f>
        <v>99900.04</v>
      </c>
      <c r="G71" s="183">
        <f t="shared" si="0"/>
        <v>96.658313482426365</v>
      </c>
      <c r="H71" s="183"/>
      <c r="I71" s="174"/>
      <c r="J71" s="174"/>
      <c r="K71" s="174"/>
      <c r="L71" s="174"/>
      <c r="M71" s="174"/>
      <c r="N71" s="174"/>
      <c r="O71" s="174"/>
    </row>
    <row r="72" spans="1:15" ht="25.5" x14ac:dyDescent="0.2">
      <c r="A72" s="69" t="s">
        <v>173</v>
      </c>
      <c r="B72" s="67" t="s">
        <v>172</v>
      </c>
      <c r="C72" s="64">
        <v>103353.8</v>
      </c>
      <c r="D72" s="180"/>
      <c r="E72" s="180"/>
      <c r="F72" s="179">
        <v>99900.04</v>
      </c>
      <c r="G72" s="179">
        <f t="shared" si="0"/>
        <v>96.658313482426365</v>
      </c>
      <c r="H72" s="183"/>
      <c r="I72" s="66"/>
      <c r="J72" s="66"/>
      <c r="K72" s="66"/>
      <c r="L72" s="66"/>
      <c r="M72" s="66"/>
      <c r="N72" s="66"/>
      <c r="O72" s="66"/>
    </row>
    <row r="73" spans="1:15" x14ac:dyDescent="0.2">
      <c r="A73" s="186" t="s">
        <v>174</v>
      </c>
      <c r="B73" s="187" t="s">
        <v>175</v>
      </c>
      <c r="C73" s="183">
        <f>+C74+C76+C78+C80+C83+C85</f>
        <v>1658.26</v>
      </c>
      <c r="D73" s="161">
        <v>0</v>
      </c>
      <c r="E73" s="161"/>
      <c r="F73" s="183">
        <f>+F74+F76+F78+F80+F83+F85</f>
        <v>0</v>
      </c>
      <c r="G73" s="183">
        <f t="shared" ref="G73:G131" si="1">+F73/C73*100</f>
        <v>0</v>
      </c>
      <c r="H73" s="183" t="e">
        <f>+F73/D73*100</f>
        <v>#DIV/0!</v>
      </c>
      <c r="I73" s="174"/>
      <c r="J73" s="174"/>
      <c r="K73" s="174"/>
      <c r="L73" s="174"/>
      <c r="M73" s="174"/>
      <c r="N73" s="174"/>
      <c r="O73" s="174"/>
    </row>
    <row r="74" spans="1:15" x14ac:dyDescent="0.2">
      <c r="A74" s="184" t="s">
        <v>176</v>
      </c>
      <c r="B74" s="185" t="s">
        <v>177</v>
      </c>
      <c r="C74" s="183">
        <f>+C75</f>
        <v>0</v>
      </c>
      <c r="D74" s="181"/>
      <c r="E74" s="181"/>
      <c r="F74" s="183">
        <f>+F75</f>
        <v>0</v>
      </c>
      <c r="G74" s="183">
        <v>0</v>
      </c>
      <c r="H74" s="183"/>
      <c r="I74" s="174"/>
      <c r="J74" s="174"/>
      <c r="K74" s="174"/>
      <c r="L74" s="174"/>
      <c r="M74" s="174"/>
      <c r="N74" s="174"/>
      <c r="O74" s="174"/>
    </row>
    <row r="75" spans="1:15" x14ac:dyDescent="0.2">
      <c r="A75" s="69" t="s">
        <v>178</v>
      </c>
      <c r="B75" s="67" t="s">
        <v>179</v>
      </c>
      <c r="C75" s="178"/>
      <c r="D75" s="180"/>
      <c r="E75" s="180"/>
      <c r="F75" s="178"/>
      <c r="G75" s="179">
        <v>0</v>
      </c>
      <c r="H75" s="183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84" t="s">
        <v>400</v>
      </c>
      <c r="B76" s="185" t="s">
        <v>401</v>
      </c>
      <c r="C76" s="183">
        <f>+C77</f>
        <v>0</v>
      </c>
      <c r="D76" s="181"/>
      <c r="E76" s="181"/>
      <c r="F76" s="183">
        <f>+F77</f>
        <v>0</v>
      </c>
      <c r="G76" s="183">
        <v>0</v>
      </c>
      <c r="H76" s="183"/>
      <c r="I76" s="174"/>
      <c r="J76" s="174"/>
      <c r="K76" s="174"/>
      <c r="L76" s="174"/>
      <c r="M76" s="174"/>
      <c r="N76" s="174"/>
      <c r="O76" s="174"/>
    </row>
    <row r="77" spans="1:15" ht="25.5" x14ac:dyDescent="0.2">
      <c r="A77" s="69" t="s">
        <v>402</v>
      </c>
      <c r="B77" s="67" t="s">
        <v>403</v>
      </c>
      <c r="C77" s="178"/>
      <c r="D77" s="180"/>
      <c r="E77" s="180"/>
      <c r="F77" s="178"/>
      <c r="G77" s="179">
        <v>0</v>
      </c>
      <c r="H77" s="183"/>
      <c r="I77" s="66"/>
      <c r="J77" s="66"/>
      <c r="K77" s="66"/>
      <c r="L77" s="66"/>
      <c r="M77" s="66"/>
      <c r="N77" s="66"/>
      <c r="O77" s="66"/>
    </row>
    <row r="78" spans="1:15" x14ac:dyDescent="0.2">
      <c r="A78" s="184" t="s">
        <v>180</v>
      </c>
      <c r="B78" s="185" t="s">
        <v>181</v>
      </c>
      <c r="C78" s="183">
        <f>+C79</f>
        <v>0</v>
      </c>
      <c r="D78" s="181"/>
      <c r="E78" s="181"/>
      <c r="F78" s="183">
        <f>+F79</f>
        <v>0</v>
      </c>
      <c r="G78" s="183">
        <v>0</v>
      </c>
      <c r="H78" s="183"/>
      <c r="I78" s="174"/>
      <c r="J78" s="174"/>
      <c r="K78" s="174"/>
      <c r="L78" s="174"/>
      <c r="M78" s="174"/>
      <c r="N78" s="174"/>
      <c r="O78" s="174"/>
    </row>
    <row r="79" spans="1:15" x14ac:dyDescent="0.2">
      <c r="A79" s="69" t="s">
        <v>182</v>
      </c>
      <c r="B79" s="67" t="s">
        <v>183</v>
      </c>
      <c r="C79" s="68"/>
      <c r="D79" s="180"/>
      <c r="E79" s="180"/>
      <c r="F79" s="178"/>
      <c r="G79" s="179">
        <v>0</v>
      </c>
      <c r="H79" s="183"/>
      <c r="I79" s="66"/>
      <c r="J79" s="66"/>
      <c r="K79" s="66"/>
      <c r="L79" s="66"/>
      <c r="M79" s="66"/>
      <c r="N79" s="66"/>
      <c r="O79" s="66"/>
    </row>
    <row r="80" spans="1:15" x14ac:dyDescent="0.2">
      <c r="A80" s="184" t="s">
        <v>184</v>
      </c>
      <c r="B80" s="185" t="s">
        <v>185</v>
      </c>
      <c r="C80" s="183">
        <f>+C81+C82</f>
        <v>0</v>
      </c>
      <c r="D80" s="181"/>
      <c r="E80" s="181"/>
      <c r="F80" s="183">
        <f>+F81+F82</f>
        <v>0</v>
      </c>
      <c r="G80" s="183">
        <v>0</v>
      </c>
      <c r="H80" s="183"/>
      <c r="I80" s="174"/>
      <c r="J80" s="174"/>
      <c r="K80" s="174"/>
      <c r="L80" s="174"/>
      <c r="M80" s="174"/>
      <c r="N80" s="174"/>
      <c r="O80" s="174"/>
    </row>
    <row r="81" spans="1:15" x14ac:dyDescent="0.2">
      <c r="A81" s="69" t="s">
        <v>186</v>
      </c>
      <c r="B81" s="67" t="s">
        <v>187</v>
      </c>
      <c r="C81" s="64"/>
      <c r="D81" s="180"/>
      <c r="E81" s="180"/>
      <c r="F81" s="179"/>
      <c r="G81" s="179">
        <v>0</v>
      </c>
      <c r="H81" s="183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188</v>
      </c>
      <c r="B82" s="67" t="s">
        <v>189</v>
      </c>
      <c r="C82" s="68"/>
      <c r="D82" s="180"/>
      <c r="E82" s="180"/>
      <c r="F82" s="178"/>
      <c r="G82" s="179">
        <v>0</v>
      </c>
      <c r="H82" s="183"/>
      <c r="I82" s="66"/>
      <c r="J82" s="66"/>
      <c r="K82" s="66"/>
      <c r="L82" s="66"/>
      <c r="M82" s="66"/>
      <c r="N82" s="66"/>
      <c r="O82" s="66"/>
    </row>
    <row r="83" spans="1:15" x14ac:dyDescent="0.2">
      <c r="A83" s="184" t="s">
        <v>190</v>
      </c>
      <c r="B83" s="185" t="s">
        <v>191</v>
      </c>
      <c r="C83" s="183">
        <f>+C84</f>
        <v>0</v>
      </c>
      <c r="D83" s="181"/>
      <c r="E83" s="181"/>
      <c r="F83" s="183">
        <f>+F84</f>
        <v>0</v>
      </c>
      <c r="G83" s="183">
        <v>0</v>
      </c>
      <c r="H83" s="183"/>
      <c r="I83" s="174"/>
      <c r="J83" s="174"/>
      <c r="K83" s="174"/>
      <c r="L83" s="174"/>
      <c r="M83" s="174"/>
      <c r="N83" s="174"/>
      <c r="O83" s="174"/>
    </row>
    <row r="84" spans="1:15" x14ac:dyDescent="0.2">
      <c r="A84" s="69" t="s">
        <v>192</v>
      </c>
      <c r="B84" s="67" t="s">
        <v>193</v>
      </c>
      <c r="C84" s="64"/>
      <c r="D84" s="180"/>
      <c r="E84" s="180"/>
      <c r="F84" s="179"/>
      <c r="G84" s="179">
        <v>0</v>
      </c>
      <c r="H84" s="183"/>
      <c r="I84" s="66"/>
      <c r="J84" s="66"/>
      <c r="K84" s="66"/>
      <c r="L84" s="66"/>
      <c r="M84" s="66"/>
      <c r="N84" s="66"/>
      <c r="O84" s="66"/>
    </row>
    <row r="85" spans="1:15" x14ac:dyDescent="0.2">
      <c r="A85" s="184" t="s">
        <v>194</v>
      </c>
      <c r="B85" s="185" t="s">
        <v>195</v>
      </c>
      <c r="C85" s="183">
        <f>SUM(C86:C89)</f>
        <v>1658.26</v>
      </c>
      <c r="D85" s="181"/>
      <c r="E85" s="181"/>
      <c r="F85" s="183">
        <f>SUM(F86:F89)</f>
        <v>0</v>
      </c>
      <c r="G85" s="183">
        <f t="shared" si="1"/>
        <v>0</v>
      </c>
      <c r="H85" s="183"/>
      <c r="I85" s="174"/>
      <c r="J85" s="174"/>
      <c r="K85" s="174"/>
      <c r="L85" s="174"/>
      <c r="M85" s="174"/>
      <c r="N85" s="174"/>
      <c r="O85" s="174"/>
    </row>
    <row r="86" spans="1:15" ht="25.5" x14ac:dyDescent="0.2">
      <c r="A86" s="69" t="s">
        <v>196</v>
      </c>
      <c r="B86" s="67" t="s">
        <v>197</v>
      </c>
      <c r="C86" s="64"/>
      <c r="D86" s="180"/>
      <c r="E86" s="180"/>
      <c r="F86" s="179"/>
      <c r="G86" s="179">
        <v>0</v>
      </c>
      <c r="H86" s="183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198</v>
      </c>
      <c r="B87" s="67" t="s">
        <v>199</v>
      </c>
      <c r="C87" s="64"/>
      <c r="D87" s="180"/>
      <c r="E87" s="180"/>
      <c r="F87" s="179"/>
      <c r="G87" s="179">
        <v>0</v>
      </c>
      <c r="H87" s="183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404</v>
      </c>
      <c r="B88" s="67" t="s">
        <v>291</v>
      </c>
      <c r="C88" s="64">
        <v>1658.26</v>
      </c>
      <c r="D88" s="181"/>
      <c r="E88" s="181"/>
      <c r="F88" s="179"/>
      <c r="G88" s="179">
        <f t="shared" si="1"/>
        <v>0</v>
      </c>
      <c r="H88" s="183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200</v>
      </c>
      <c r="B89" s="67" t="s">
        <v>201</v>
      </c>
      <c r="C89" s="64"/>
      <c r="D89" s="181"/>
      <c r="E89" s="181"/>
      <c r="F89" s="179"/>
      <c r="G89" s="179">
        <v>0</v>
      </c>
      <c r="H89" s="183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6" t="s">
        <v>202</v>
      </c>
      <c r="B90" s="187" t="s">
        <v>203</v>
      </c>
      <c r="C90" s="183">
        <f>+C91+C94</f>
        <v>38714.980000000003</v>
      </c>
      <c r="D90" s="161">
        <v>41400</v>
      </c>
      <c r="E90" s="161"/>
      <c r="F90" s="183">
        <f>+F91+F94</f>
        <v>14950</v>
      </c>
      <c r="G90" s="183">
        <f t="shared" si="1"/>
        <v>38.615543647446025</v>
      </c>
      <c r="H90" s="183">
        <f>+F90/D90*100</f>
        <v>36.111111111111107</v>
      </c>
      <c r="I90" s="174"/>
      <c r="J90" s="174"/>
      <c r="K90" s="174"/>
      <c r="L90" s="174"/>
      <c r="M90" s="174"/>
      <c r="N90" s="174"/>
      <c r="O90" s="174"/>
    </row>
    <row r="91" spans="1:15" x14ac:dyDescent="0.2">
      <c r="A91" s="184" t="s">
        <v>405</v>
      </c>
      <c r="B91" s="185" t="s">
        <v>406</v>
      </c>
      <c r="C91" s="183">
        <f>+C92+C93</f>
        <v>0</v>
      </c>
      <c r="D91" s="181"/>
      <c r="E91" s="181"/>
      <c r="F91" s="183">
        <f>+F92+F93</f>
        <v>0</v>
      </c>
      <c r="G91" s="183">
        <v>0</v>
      </c>
      <c r="H91" s="183"/>
      <c r="I91" s="174"/>
      <c r="J91" s="174"/>
      <c r="K91" s="174"/>
      <c r="L91" s="174"/>
      <c r="M91" s="174"/>
      <c r="N91" s="174"/>
      <c r="O91" s="174"/>
    </row>
    <row r="92" spans="1:15" ht="25.5" x14ac:dyDescent="0.2">
      <c r="A92" s="69" t="s">
        <v>407</v>
      </c>
      <c r="B92" s="67" t="s">
        <v>408</v>
      </c>
      <c r="C92" s="64"/>
      <c r="D92" s="181"/>
      <c r="E92" s="181"/>
      <c r="F92" s="179"/>
      <c r="G92" s="179">
        <v>0</v>
      </c>
      <c r="H92" s="183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409</v>
      </c>
      <c r="B93" s="67" t="s">
        <v>410</v>
      </c>
      <c r="C93" s="64"/>
      <c r="D93" s="181"/>
      <c r="E93" s="181"/>
      <c r="F93" s="179"/>
      <c r="G93" s="179">
        <v>0</v>
      </c>
      <c r="H93" s="183"/>
      <c r="I93" s="66"/>
      <c r="J93" s="66"/>
      <c r="K93" s="66"/>
      <c r="L93" s="66"/>
      <c r="M93" s="66"/>
      <c r="N93" s="66"/>
      <c r="O93" s="66"/>
    </row>
    <row r="94" spans="1:15" x14ac:dyDescent="0.2">
      <c r="A94" s="184" t="s">
        <v>204</v>
      </c>
      <c r="B94" s="185" t="s">
        <v>205</v>
      </c>
      <c r="C94" s="183">
        <f>SUM(C95:C97)</f>
        <v>38714.980000000003</v>
      </c>
      <c r="D94" s="181"/>
      <c r="E94" s="181"/>
      <c r="F94" s="183">
        <f>SUM(F95:F97)</f>
        <v>14950</v>
      </c>
      <c r="G94" s="183">
        <f t="shared" si="1"/>
        <v>38.615543647446025</v>
      </c>
      <c r="H94" s="183"/>
      <c r="I94" s="174"/>
      <c r="J94" s="174"/>
      <c r="K94" s="174"/>
      <c r="L94" s="174"/>
      <c r="M94" s="174"/>
      <c r="N94" s="174"/>
      <c r="O94" s="174"/>
    </row>
    <row r="95" spans="1:15" x14ac:dyDescent="0.2">
      <c r="A95" s="69" t="s">
        <v>206</v>
      </c>
      <c r="B95" s="67" t="s">
        <v>207</v>
      </c>
      <c r="C95" s="179">
        <v>38714.980000000003</v>
      </c>
      <c r="D95" s="181"/>
      <c r="E95" s="181"/>
      <c r="F95" s="179">
        <v>14950</v>
      </c>
      <c r="G95" s="179">
        <f t="shared" si="1"/>
        <v>38.615543647446025</v>
      </c>
      <c r="H95" s="183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411</v>
      </c>
      <c r="B96" s="67" t="s">
        <v>412</v>
      </c>
      <c r="C96" s="179"/>
      <c r="D96" s="181"/>
      <c r="E96" s="181"/>
      <c r="F96" s="179"/>
      <c r="G96" s="179">
        <v>0</v>
      </c>
      <c r="H96" s="183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413</v>
      </c>
      <c r="B97" s="67" t="s">
        <v>414</v>
      </c>
      <c r="C97" s="179"/>
      <c r="D97" s="181"/>
      <c r="E97" s="181"/>
      <c r="F97" s="179"/>
      <c r="G97" s="179">
        <v>0</v>
      </c>
      <c r="H97" s="183"/>
      <c r="I97" s="66"/>
      <c r="J97" s="66"/>
      <c r="K97" s="66"/>
      <c r="L97" s="66"/>
      <c r="M97" s="66"/>
      <c r="N97" s="66"/>
      <c r="O97" s="66"/>
    </row>
    <row r="98" spans="1:15" x14ac:dyDescent="0.2">
      <c r="A98" s="186" t="s">
        <v>208</v>
      </c>
      <c r="B98" s="187" t="s">
        <v>209</v>
      </c>
      <c r="C98" s="183">
        <f>+C99+C103+C107</f>
        <v>0</v>
      </c>
      <c r="D98" s="161">
        <v>0</v>
      </c>
      <c r="E98" s="161"/>
      <c r="F98" s="183">
        <f>+F99+F103+F107</f>
        <v>0</v>
      </c>
      <c r="G98" s="183">
        <v>0</v>
      </c>
      <c r="H98" s="183" t="e">
        <f>+F98/D98*100</f>
        <v>#DIV/0!</v>
      </c>
      <c r="I98" s="174"/>
      <c r="J98" s="174"/>
      <c r="K98" s="174"/>
      <c r="L98" s="174"/>
      <c r="M98" s="174"/>
      <c r="N98" s="174"/>
      <c r="O98" s="174"/>
    </row>
    <row r="99" spans="1:15" x14ac:dyDescent="0.2">
      <c r="A99" s="184" t="s">
        <v>210</v>
      </c>
      <c r="B99" s="185" t="s">
        <v>211</v>
      </c>
      <c r="C99" s="183">
        <f>SUM(C100:C102)</f>
        <v>0</v>
      </c>
      <c r="D99" s="181"/>
      <c r="E99" s="181"/>
      <c r="F99" s="183">
        <f>SUM(F100:F102)</f>
        <v>0</v>
      </c>
      <c r="G99" s="183">
        <v>0</v>
      </c>
      <c r="H99" s="183"/>
      <c r="I99" s="174"/>
      <c r="J99" s="174"/>
      <c r="K99" s="174"/>
      <c r="L99" s="174"/>
      <c r="M99" s="174"/>
      <c r="N99" s="174"/>
      <c r="O99" s="174"/>
    </row>
    <row r="100" spans="1:15" x14ac:dyDescent="0.2">
      <c r="A100" s="69" t="s">
        <v>212</v>
      </c>
      <c r="B100" s="67" t="s">
        <v>213</v>
      </c>
      <c r="C100" s="179"/>
      <c r="D100" s="181"/>
      <c r="E100" s="181"/>
      <c r="F100" s="179"/>
      <c r="G100" s="179">
        <v>0</v>
      </c>
      <c r="H100" s="183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415</v>
      </c>
      <c r="B101" s="67" t="s">
        <v>416</v>
      </c>
      <c r="C101" s="179"/>
      <c r="D101" s="181"/>
      <c r="E101" s="181"/>
      <c r="F101" s="179"/>
      <c r="G101" s="179">
        <v>0</v>
      </c>
      <c r="H101" s="183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214</v>
      </c>
      <c r="B102" s="67" t="s">
        <v>215</v>
      </c>
      <c r="C102" s="179"/>
      <c r="D102" s="181"/>
      <c r="E102" s="181"/>
      <c r="F102" s="179"/>
      <c r="G102" s="179">
        <v>0</v>
      </c>
      <c r="H102" s="183"/>
      <c r="I102" s="66"/>
      <c r="J102" s="66"/>
      <c r="K102" s="66"/>
      <c r="L102" s="66"/>
      <c r="M102" s="66"/>
      <c r="N102" s="66"/>
      <c r="O102" s="66"/>
    </row>
    <row r="103" spans="1:15" x14ac:dyDescent="0.2">
      <c r="A103" s="184" t="s">
        <v>216</v>
      </c>
      <c r="B103" s="185" t="s">
        <v>217</v>
      </c>
      <c r="C103" s="183">
        <f>SUM(C104:C106)</f>
        <v>0</v>
      </c>
      <c r="D103" s="181"/>
      <c r="E103" s="181"/>
      <c r="F103" s="183">
        <f>SUM(F104:F106)</f>
        <v>0</v>
      </c>
      <c r="G103" s="183">
        <v>0</v>
      </c>
      <c r="H103" s="183"/>
      <c r="I103" s="174"/>
      <c r="J103" s="174"/>
      <c r="K103" s="174"/>
      <c r="L103" s="174"/>
      <c r="M103" s="174"/>
      <c r="N103" s="174"/>
      <c r="O103" s="174"/>
    </row>
    <row r="104" spans="1:15" x14ac:dyDescent="0.2">
      <c r="A104" s="69" t="s">
        <v>218</v>
      </c>
      <c r="B104" s="67" t="s">
        <v>219</v>
      </c>
      <c r="C104" s="64"/>
      <c r="D104" s="181"/>
      <c r="E104" s="181"/>
      <c r="F104" s="64"/>
      <c r="G104" s="179">
        <v>0</v>
      </c>
      <c r="H104" s="183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417</v>
      </c>
      <c r="B105" s="67" t="s">
        <v>418</v>
      </c>
      <c r="C105" s="64"/>
      <c r="D105" s="181"/>
      <c r="E105" s="181"/>
      <c r="F105" s="64"/>
      <c r="G105" s="179">
        <v>0</v>
      </c>
      <c r="H105" s="183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220</v>
      </c>
      <c r="B106" s="67" t="s">
        <v>221</v>
      </c>
      <c r="C106" s="64"/>
      <c r="D106" s="181"/>
      <c r="E106" s="181"/>
      <c r="F106" s="64"/>
      <c r="G106" s="179">
        <v>0</v>
      </c>
      <c r="H106" s="183"/>
      <c r="I106" s="66"/>
      <c r="J106" s="66"/>
      <c r="K106" s="66"/>
      <c r="L106" s="66"/>
      <c r="M106" s="66"/>
      <c r="N106" s="66"/>
      <c r="O106" s="66"/>
    </row>
    <row r="107" spans="1:15" x14ac:dyDescent="0.2">
      <c r="A107" s="184" t="s">
        <v>222</v>
      </c>
      <c r="B107" s="185" t="s">
        <v>223</v>
      </c>
      <c r="C107" s="183">
        <f>SUM(C108:C112)</f>
        <v>0</v>
      </c>
      <c r="D107" s="181"/>
      <c r="E107" s="181"/>
      <c r="F107" s="183">
        <f>SUM(F108:F112)</f>
        <v>0</v>
      </c>
      <c r="G107" s="183">
        <v>0</v>
      </c>
      <c r="H107" s="183"/>
      <c r="I107" s="174"/>
      <c r="J107" s="174"/>
      <c r="K107" s="174"/>
      <c r="L107" s="174"/>
      <c r="M107" s="174"/>
      <c r="N107" s="174"/>
      <c r="O107" s="174"/>
    </row>
    <row r="108" spans="1:15" x14ac:dyDescent="0.2">
      <c r="A108" s="69" t="s">
        <v>419</v>
      </c>
      <c r="B108" s="67" t="s">
        <v>420</v>
      </c>
      <c r="C108" s="64"/>
      <c r="D108" s="181"/>
      <c r="E108" s="181"/>
      <c r="F108" s="64"/>
      <c r="G108" s="179">
        <v>0</v>
      </c>
      <c r="H108" s="183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421</v>
      </c>
      <c r="B109" s="67" t="s">
        <v>422</v>
      </c>
      <c r="C109" s="64"/>
      <c r="D109" s="181"/>
      <c r="E109" s="181"/>
      <c r="F109" s="64"/>
      <c r="G109" s="179">
        <v>0</v>
      </c>
      <c r="H109" s="183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423</v>
      </c>
      <c r="B110" s="67" t="s">
        <v>424</v>
      </c>
      <c r="C110" s="64"/>
      <c r="D110" s="181"/>
      <c r="E110" s="181"/>
      <c r="F110" s="64"/>
      <c r="G110" s="179">
        <v>0</v>
      </c>
      <c r="H110" s="183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224</v>
      </c>
      <c r="B111" s="67" t="s">
        <v>225</v>
      </c>
      <c r="C111" s="64"/>
      <c r="D111" s="181"/>
      <c r="E111" s="181"/>
      <c r="F111" s="64"/>
      <c r="G111" s="179">
        <v>0</v>
      </c>
      <c r="H111" s="183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425</v>
      </c>
      <c r="B112" s="67" t="s">
        <v>332</v>
      </c>
      <c r="C112" s="64"/>
      <c r="D112" s="181"/>
      <c r="E112" s="181"/>
      <c r="F112" s="64"/>
      <c r="G112" s="179">
        <v>0</v>
      </c>
      <c r="H112" s="183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8" t="s">
        <v>56</v>
      </c>
      <c r="B113" s="199" t="s">
        <v>226</v>
      </c>
      <c r="C113" s="200">
        <f>+C114+C121+C148+C151+C154</f>
        <v>762779.7</v>
      </c>
      <c r="D113" s="201">
        <f>+D114+D121+D148+D151+D154</f>
        <v>548070</v>
      </c>
      <c r="E113" s="201">
        <f>+E114+E121+E148+E151+E154</f>
        <v>0</v>
      </c>
      <c r="F113" s="200">
        <f>+F114+F121+F148+F151+F154</f>
        <v>106763.51</v>
      </c>
      <c r="G113" s="200">
        <f t="shared" si="1"/>
        <v>13.996637561277522</v>
      </c>
      <c r="H113" s="200">
        <f>+F113/D113*100</f>
        <v>19.479904026857884</v>
      </c>
      <c r="I113" s="171"/>
      <c r="J113" s="171"/>
      <c r="K113" s="171"/>
      <c r="L113" s="171"/>
      <c r="M113" s="171"/>
      <c r="N113" s="171"/>
      <c r="O113" s="171"/>
    </row>
    <row r="114" spans="1:15" x14ac:dyDescent="0.2">
      <c r="A114" s="186" t="s">
        <v>58</v>
      </c>
      <c r="B114" s="187" t="s">
        <v>227</v>
      </c>
      <c r="C114" s="183">
        <f>+C115+C117</f>
        <v>0</v>
      </c>
      <c r="D114" s="161">
        <v>0</v>
      </c>
      <c r="E114" s="161"/>
      <c r="F114" s="183">
        <f>+F115+F117</f>
        <v>6965.2</v>
      </c>
      <c r="G114" s="183">
        <v>0</v>
      </c>
      <c r="H114" s="183" t="e">
        <f>+F114/D114*100</f>
        <v>#DIV/0!</v>
      </c>
      <c r="I114" s="174"/>
      <c r="J114" s="174"/>
      <c r="K114" s="174"/>
      <c r="L114" s="174"/>
      <c r="M114" s="174"/>
      <c r="N114" s="174"/>
      <c r="O114" s="174"/>
    </row>
    <row r="115" spans="1:15" x14ac:dyDescent="0.2">
      <c r="A115" s="184" t="s">
        <v>426</v>
      </c>
      <c r="B115" s="185" t="s">
        <v>427</v>
      </c>
      <c r="C115" s="183">
        <f>+C116</f>
        <v>0</v>
      </c>
      <c r="D115" s="181"/>
      <c r="E115" s="181"/>
      <c r="F115" s="183">
        <f>+F116</f>
        <v>0</v>
      </c>
      <c r="G115" s="183">
        <v>0</v>
      </c>
      <c r="H115" s="183"/>
      <c r="I115" s="174"/>
      <c r="J115" s="174"/>
      <c r="K115" s="174"/>
      <c r="L115" s="174"/>
      <c r="M115" s="174"/>
      <c r="N115" s="174"/>
      <c r="O115" s="174"/>
    </row>
    <row r="116" spans="1:15" x14ac:dyDescent="0.2">
      <c r="A116" s="69" t="s">
        <v>428</v>
      </c>
      <c r="B116" s="67" t="s">
        <v>343</v>
      </c>
      <c r="C116" s="64"/>
      <c r="D116" s="181"/>
      <c r="E116" s="181"/>
      <c r="F116" s="179"/>
      <c r="G116" s="179">
        <v>0</v>
      </c>
      <c r="H116" s="183"/>
      <c r="I116" s="66"/>
      <c r="J116" s="66"/>
      <c r="K116" s="66"/>
      <c r="L116" s="66"/>
      <c r="M116" s="66"/>
      <c r="N116" s="66"/>
      <c r="O116" s="66"/>
    </row>
    <row r="117" spans="1:15" x14ac:dyDescent="0.2">
      <c r="A117" s="184" t="s">
        <v>228</v>
      </c>
      <c r="B117" s="185" t="s">
        <v>229</v>
      </c>
      <c r="C117" s="183">
        <f>+C118+C119+C120</f>
        <v>0</v>
      </c>
      <c r="D117" s="181"/>
      <c r="E117" s="181"/>
      <c r="F117" s="183">
        <f>+F118+F119+F120</f>
        <v>6965.2</v>
      </c>
      <c r="G117" s="183">
        <v>0</v>
      </c>
      <c r="H117" s="183"/>
      <c r="I117" s="174"/>
      <c r="J117" s="174"/>
      <c r="K117" s="174"/>
      <c r="L117" s="174"/>
      <c r="M117" s="174"/>
      <c r="N117" s="174"/>
      <c r="O117" s="174"/>
    </row>
    <row r="118" spans="1:15" x14ac:dyDescent="0.2">
      <c r="A118" s="69" t="s">
        <v>230</v>
      </c>
      <c r="B118" s="67" t="s">
        <v>231</v>
      </c>
      <c r="C118" s="64"/>
      <c r="D118" s="181"/>
      <c r="E118" s="181"/>
      <c r="F118" s="179">
        <v>1339.2</v>
      </c>
      <c r="G118" s="179">
        <v>0</v>
      </c>
      <c r="H118" s="183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429</v>
      </c>
      <c r="B119" s="67" t="s">
        <v>347</v>
      </c>
      <c r="C119" s="64"/>
      <c r="D119" s="181"/>
      <c r="E119" s="181"/>
      <c r="F119" s="179">
        <v>5626</v>
      </c>
      <c r="G119" s="179">
        <v>0</v>
      </c>
      <c r="H119" s="183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431</v>
      </c>
      <c r="C120" s="64"/>
      <c r="D120" s="181"/>
      <c r="E120" s="181"/>
      <c r="F120" s="179"/>
      <c r="G120" s="179">
        <v>0</v>
      </c>
      <c r="H120" s="183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6" t="s">
        <v>232</v>
      </c>
      <c r="B121" s="187" t="s">
        <v>233</v>
      </c>
      <c r="C121" s="183">
        <f>+C122+C126+C134+C137+C141+C144</f>
        <v>762779.7</v>
      </c>
      <c r="D121" s="161">
        <v>548070</v>
      </c>
      <c r="E121" s="161"/>
      <c r="F121" s="183">
        <f>+F122+F126+F134+F137+F141+F144</f>
        <v>99798.31</v>
      </c>
      <c r="G121" s="183">
        <f t="shared" si="1"/>
        <v>13.083503664295209</v>
      </c>
      <c r="H121" s="183">
        <f>+F121/D121*100</f>
        <v>18.209044465123068</v>
      </c>
      <c r="I121" s="174"/>
      <c r="J121" s="174"/>
      <c r="K121" s="174"/>
      <c r="L121" s="174"/>
      <c r="M121" s="174"/>
      <c r="N121" s="174"/>
      <c r="O121" s="174"/>
    </row>
    <row r="122" spans="1:15" x14ac:dyDescent="0.2">
      <c r="A122" s="184" t="s">
        <v>234</v>
      </c>
      <c r="B122" s="185" t="s">
        <v>235</v>
      </c>
      <c r="C122" s="183">
        <f>SUM(C123:C125)</f>
        <v>524822.64</v>
      </c>
      <c r="D122" s="181"/>
      <c r="E122" s="181"/>
      <c r="F122" s="183">
        <f>SUM(F123:F125)</f>
        <v>0</v>
      </c>
      <c r="G122" s="183">
        <f t="shared" si="1"/>
        <v>0</v>
      </c>
      <c r="H122" s="183"/>
      <c r="I122" s="174"/>
      <c r="J122" s="174"/>
      <c r="K122" s="174"/>
      <c r="L122" s="174"/>
      <c r="M122" s="174"/>
      <c r="N122" s="174"/>
      <c r="O122" s="174"/>
    </row>
    <row r="123" spans="1:15" x14ac:dyDescent="0.2">
      <c r="A123" s="69" t="s">
        <v>432</v>
      </c>
      <c r="B123" s="67" t="s">
        <v>353</v>
      </c>
      <c r="C123" s="64"/>
      <c r="D123" s="181"/>
      <c r="E123" s="181"/>
      <c r="F123" s="179"/>
      <c r="G123" s="179">
        <v>0</v>
      </c>
      <c r="H123" s="183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>
        <v>524822.64</v>
      </c>
      <c r="D124" s="181"/>
      <c r="E124" s="181"/>
      <c r="F124" s="179"/>
      <c r="G124" s="179">
        <f t="shared" si="1"/>
        <v>0</v>
      </c>
      <c r="H124" s="183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433</v>
      </c>
      <c r="B125" s="67" t="s">
        <v>434</v>
      </c>
      <c r="C125" s="64"/>
      <c r="D125" s="181"/>
      <c r="E125" s="181"/>
      <c r="F125" s="179"/>
      <c r="G125" s="179">
        <v>0</v>
      </c>
      <c r="H125" s="183"/>
      <c r="I125" s="66"/>
      <c r="J125" s="66"/>
      <c r="K125" s="66"/>
      <c r="L125" s="66"/>
      <c r="M125" s="66"/>
      <c r="N125" s="66"/>
      <c r="O125" s="66"/>
    </row>
    <row r="126" spans="1:15" x14ac:dyDescent="0.2">
      <c r="A126" s="184" t="s">
        <v>238</v>
      </c>
      <c r="B126" s="185" t="s">
        <v>239</v>
      </c>
      <c r="C126" s="183">
        <f>SUM(C127:C133)</f>
        <v>190866.28999999998</v>
      </c>
      <c r="D126" s="181"/>
      <c r="E126" s="181"/>
      <c r="F126" s="183">
        <f>SUM(F127:F133)</f>
        <v>94716.98</v>
      </c>
      <c r="G126" s="183">
        <f t="shared" si="1"/>
        <v>49.624781830254051</v>
      </c>
      <c r="H126" s="183"/>
      <c r="I126" s="174"/>
      <c r="J126" s="174"/>
      <c r="K126" s="174"/>
      <c r="L126" s="174"/>
      <c r="M126" s="174"/>
      <c r="N126" s="174"/>
      <c r="O126" s="174"/>
    </row>
    <row r="127" spans="1:15" x14ac:dyDescent="0.2">
      <c r="A127" s="69" t="s">
        <v>240</v>
      </c>
      <c r="B127" s="67" t="s">
        <v>241</v>
      </c>
      <c r="C127" s="64">
        <v>121237.68</v>
      </c>
      <c r="D127" s="181"/>
      <c r="E127" s="181"/>
      <c r="F127" s="179">
        <v>23361.43</v>
      </c>
      <c r="G127" s="179">
        <f t="shared" si="1"/>
        <v>19.269116664060217</v>
      </c>
      <c r="H127" s="183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435</v>
      </c>
      <c r="B128" s="67" t="s">
        <v>436</v>
      </c>
      <c r="C128" s="64">
        <v>4749.74</v>
      </c>
      <c r="D128" s="181"/>
      <c r="E128" s="181"/>
      <c r="F128" s="179">
        <v>8392.98</v>
      </c>
      <c r="G128" s="179">
        <f t="shared" si="1"/>
        <v>176.70398800776462</v>
      </c>
      <c r="H128" s="183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437</v>
      </c>
      <c r="B129" s="67" t="s">
        <v>438</v>
      </c>
      <c r="C129" s="64">
        <v>5193.2299999999996</v>
      </c>
      <c r="D129" s="181"/>
      <c r="E129" s="181"/>
      <c r="F129" s="179">
        <v>3301.38</v>
      </c>
      <c r="G129" s="179">
        <f t="shared" si="1"/>
        <v>63.570841268343599</v>
      </c>
      <c r="H129" s="183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>
        <v>56507.27</v>
      </c>
      <c r="D130" s="181"/>
      <c r="E130" s="181"/>
      <c r="F130" s="179">
        <v>59047.14</v>
      </c>
      <c r="G130" s="179">
        <f t="shared" si="1"/>
        <v>104.49476677956659</v>
      </c>
      <c r="H130" s="183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439</v>
      </c>
      <c r="B131" s="67" t="s">
        <v>440</v>
      </c>
      <c r="C131" s="64">
        <v>3178.37</v>
      </c>
      <c r="D131" s="181"/>
      <c r="E131" s="181"/>
      <c r="F131" s="179">
        <v>614.04999999999995</v>
      </c>
      <c r="G131" s="179">
        <f t="shared" si="1"/>
        <v>19.319651267788203</v>
      </c>
      <c r="H131" s="183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441</v>
      </c>
      <c r="B132" s="67" t="s">
        <v>359</v>
      </c>
      <c r="C132" s="64"/>
      <c r="D132" s="181"/>
      <c r="E132" s="181"/>
      <c r="F132" s="179"/>
      <c r="G132" s="179">
        <v>0</v>
      </c>
      <c r="H132" s="183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361</v>
      </c>
      <c r="C133" s="64"/>
      <c r="D133" s="181"/>
      <c r="E133" s="181"/>
      <c r="F133" s="179"/>
      <c r="G133" s="179">
        <v>0</v>
      </c>
      <c r="H133" s="183"/>
      <c r="I133" s="66"/>
      <c r="J133" s="66"/>
      <c r="K133" s="66"/>
      <c r="L133" s="66"/>
      <c r="M133" s="66"/>
      <c r="N133" s="66"/>
      <c r="O133" s="66"/>
    </row>
    <row r="134" spans="1:15" x14ac:dyDescent="0.2">
      <c r="A134" s="184" t="s">
        <v>443</v>
      </c>
      <c r="B134" s="185" t="s">
        <v>444</v>
      </c>
      <c r="C134" s="183">
        <f>+C135+C136</f>
        <v>0</v>
      </c>
      <c r="D134" s="181"/>
      <c r="E134" s="181"/>
      <c r="F134" s="183">
        <f>+F135+F136</f>
        <v>0</v>
      </c>
      <c r="G134" s="183">
        <v>0</v>
      </c>
      <c r="H134" s="183"/>
      <c r="I134" s="174"/>
      <c r="J134" s="174"/>
      <c r="K134" s="174"/>
      <c r="L134" s="174"/>
      <c r="M134" s="174"/>
      <c r="N134" s="174"/>
      <c r="O134" s="174"/>
    </row>
    <row r="135" spans="1:15" x14ac:dyDescent="0.2">
      <c r="A135" s="69" t="s">
        <v>445</v>
      </c>
      <c r="B135" s="67" t="s">
        <v>365</v>
      </c>
      <c r="C135" s="64"/>
      <c r="D135" s="181"/>
      <c r="E135" s="181"/>
      <c r="F135" s="179"/>
      <c r="G135" s="179">
        <v>0</v>
      </c>
      <c r="H135" s="183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446</v>
      </c>
      <c r="B136" s="67" t="s">
        <v>367</v>
      </c>
      <c r="C136" s="64"/>
      <c r="D136" s="181"/>
      <c r="E136" s="181"/>
      <c r="F136" s="179"/>
      <c r="G136" s="179">
        <v>0</v>
      </c>
      <c r="H136" s="183"/>
      <c r="I136" s="66"/>
      <c r="J136" s="66"/>
      <c r="K136" s="66"/>
      <c r="L136" s="66"/>
      <c r="M136" s="66"/>
      <c r="N136" s="66"/>
      <c r="O136" s="66"/>
    </row>
    <row r="137" spans="1:15" x14ac:dyDescent="0.2">
      <c r="A137" s="184" t="s">
        <v>447</v>
      </c>
      <c r="B137" s="185" t="s">
        <v>448</v>
      </c>
      <c r="C137" s="183">
        <f>+C138+C139+C140</f>
        <v>930.77</v>
      </c>
      <c r="D137" s="181"/>
      <c r="E137" s="181"/>
      <c r="F137" s="183">
        <f>+F138+F139+F140</f>
        <v>5081.33</v>
      </c>
      <c r="G137" s="183">
        <f t="shared" ref="G137:G145" si="2">+F137/C137*100</f>
        <v>545.9275653491195</v>
      </c>
      <c r="H137" s="183"/>
      <c r="I137" s="174"/>
      <c r="J137" s="174"/>
      <c r="K137" s="174"/>
      <c r="L137" s="174"/>
      <c r="M137" s="174"/>
      <c r="N137" s="174"/>
      <c r="O137" s="174"/>
    </row>
    <row r="138" spans="1:15" x14ac:dyDescent="0.2">
      <c r="A138" s="69" t="s">
        <v>449</v>
      </c>
      <c r="B138" s="67" t="s">
        <v>450</v>
      </c>
      <c r="C138" s="64">
        <v>930.77</v>
      </c>
      <c r="D138" s="181"/>
      <c r="E138" s="181"/>
      <c r="F138" s="179">
        <v>5081.33</v>
      </c>
      <c r="G138" s="179">
        <f t="shared" si="2"/>
        <v>545.9275653491195</v>
      </c>
      <c r="H138" s="183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451</v>
      </c>
      <c r="B139" s="67" t="s">
        <v>452</v>
      </c>
      <c r="C139" s="64"/>
      <c r="D139" s="181"/>
      <c r="E139" s="181"/>
      <c r="F139" s="179"/>
      <c r="G139" s="179">
        <v>0</v>
      </c>
      <c r="H139" s="183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453</v>
      </c>
      <c r="B140" s="67" t="s">
        <v>454</v>
      </c>
      <c r="C140" s="64"/>
      <c r="D140" s="181"/>
      <c r="E140" s="181"/>
      <c r="F140" s="179"/>
      <c r="G140" s="179">
        <v>0</v>
      </c>
      <c r="H140" s="183"/>
      <c r="I140" s="66"/>
      <c r="J140" s="66"/>
      <c r="K140" s="66"/>
      <c r="L140" s="66"/>
      <c r="M140" s="66"/>
      <c r="N140" s="66"/>
      <c r="O140" s="66"/>
    </row>
    <row r="141" spans="1:15" x14ac:dyDescent="0.2">
      <c r="A141" s="184" t="s">
        <v>455</v>
      </c>
      <c r="B141" s="185" t="s">
        <v>456</v>
      </c>
      <c r="C141" s="183">
        <f>+C142+C143</f>
        <v>0</v>
      </c>
      <c r="D141" s="181"/>
      <c r="E141" s="181"/>
      <c r="F141" s="183">
        <f>+F142+F143</f>
        <v>0</v>
      </c>
      <c r="G141" s="183">
        <v>0</v>
      </c>
      <c r="H141" s="183"/>
      <c r="I141" s="174"/>
      <c r="J141" s="174"/>
      <c r="K141" s="174"/>
      <c r="L141" s="174"/>
      <c r="M141" s="174"/>
      <c r="N141" s="174"/>
      <c r="O141" s="174"/>
    </row>
    <row r="142" spans="1:15" x14ac:dyDescent="0.2">
      <c r="A142" s="69" t="s">
        <v>457</v>
      </c>
      <c r="B142" s="67" t="s">
        <v>458</v>
      </c>
      <c r="C142" s="64"/>
      <c r="D142" s="181"/>
      <c r="E142" s="181"/>
      <c r="F142" s="64"/>
      <c r="G142" s="179">
        <v>0</v>
      </c>
      <c r="H142" s="183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459</v>
      </c>
      <c r="B143" s="67" t="s">
        <v>371</v>
      </c>
      <c r="C143" s="64"/>
      <c r="D143" s="181"/>
      <c r="E143" s="181"/>
      <c r="F143" s="64"/>
      <c r="G143" s="179">
        <v>0</v>
      </c>
      <c r="H143" s="183"/>
      <c r="I143" s="66"/>
      <c r="J143" s="66"/>
      <c r="K143" s="66"/>
      <c r="L143" s="66"/>
      <c r="M143" s="66"/>
      <c r="N143" s="66"/>
      <c r="O143" s="66"/>
    </row>
    <row r="144" spans="1:15" x14ac:dyDescent="0.2">
      <c r="A144" s="184" t="s">
        <v>244</v>
      </c>
      <c r="B144" s="185" t="s">
        <v>245</v>
      </c>
      <c r="C144" s="183">
        <f>+C145+C146+C147</f>
        <v>46160</v>
      </c>
      <c r="D144" s="181"/>
      <c r="E144" s="181"/>
      <c r="F144" s="183">
        <f>+F145+F146+F147</f>
        <v>0</v>
      </c>
      <c r="G144" s="183">
        <f t="shared" si="2"/>
        <v>0</v>
      </c>
      <c r="H144" s="183"/>
      <c r="I144" s="174"/>
      <c r="J144" s="174"/>
      <c r="K144" s="174"/>
      <c r="L144" s="174"/>
      <c r="M144" s="174"/>
      <c r="N144" s="174"/>
      <c r="O144" s="174"/>
    </row>
    <row r="145" spans="1:15" x14ac:dyDescent="0.2">
      <c r="A145" s="69" t="s">
        <v>246</v>
      </c>
      <c r="B145" s="67" t="s">
        <v>247</v>
      </c>
      <c r="C145" s="64">
        <v>46160</v>
      </c>
      <c r="D145" s="181"/>
      <c r="E145" s="181"/>
      <c r="F145" s="179"/>
      <c r="G145" s="179">
        <f t="shared" si="2"/>
        <v>0</v>
      </c>
      <c r="H145" s="183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460</v>
      </c>
      <c r="B146" s="67" t="s">
        <v>461</v>
      </c>
      <c r="C146" s="64"/>
      <c r="D146" s="181"/>
      <c r="E146" s="181"/>
      <c r="F146" s="179"/>
      <c r="G146" s="179">
        <v>0</v>
      </c>
      <c r="H146" s="183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462</v>
      </c>
      <c r="B147" s="67" t="s">
        <v>463</v>
      </c>
      <c r="C147" s="64"/>
      <c r="D147" s="181"/>
      <c r="E147" s="181"/>
      <c r="F147" s="179"/>
      <c r="G147" s="179">
        <v>0</v>
      </c>
      <c r="H147" s="183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6" t="s">
        <v>59</v>
      </c>
      <c r="B148" s="187" t="s">
        <v>464</v>
      </c>
      <c r="C148" s="183">
        <f>+C149</f>
        <v>0</v>
      </c>
      <c r="D148" s="161">
        <v>0</v>
      </c>
      <c r="E148" s="161"/>
      <c r="F148" s="183">
        <f>+F149</f>
        <v>0</v>
      </c>
      <c r="G148" s="183">
        <v>0</v>
      </c>
      <c r="H148" s="183">
        <v>0</v>
      </c>
      <c r="I148" s="174"/>
      <c r="J148" s="174"/>
      <c r="K148" s="174"/>
      <c r="L148" s="174"/>
      <c r="M148" s="174"/>
      <c r="N148" s="174"/>
      <c r="O148" s="174"/>
    </row>
    <row r="149" spans="1:15" x14ac:dyDescent="0.2">
      <c r="A149" s="184" t="s">
        <v>465</v>
      </c>
      <c r="B149" s="185" t="s">
        <v>466</v>
      </c>
      <c r="C149" s="183">
        <f>+C150</f>
        <v>0</v>
      </c>
      <c r="D149" s="181"/>
      <c r="E149" s="181"/>
      <c r="F149" s="183">
        <f>+F150</f>
        <v>0</v>
      </c>
      <c r="G149" s="183">
        <v>0</v>
      </c>
      <c r="H149" s="183"/>
      <c r="I149" s="174"/>
      <c r="J149" s="174"/>
      <c r="K149" s="174"/>
      <c r="L149" s="174"/>
      <c r="M149" s="174"/>
      <c r="N149" s="174"/>
      <c r="O149" s="174"/>
    </row>
    <row r="150" spans="1:15" x14ac:dyDescent="0.2">
      <c r="A150" s="69" t="s">
        <v>467</v>
      </c>
      <c r="B150" s="67" t="s">
        <v>468</v>
      </c>
      <c r="C150" s="179"/>
      <c r="D150" s="181"/>
      <c r="E150" s="181"/>
      <c r="F150" s="179"/>
      <c r="G150" s="179">
        <v>0</v>
      </c>
      <c r="H150" s="183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6" t="s">
        <v>469</v>
      </c>
      <c r="B151" s="187" t="s">
        <v>470</v>
      </c>
      <c r="C151" s="183">
        <f>+C152</f>
        <v>0</v>
      </c>
      <c r="D151" s="161">
        <v>0</v>
      </c>
      <c r="E151" s="161"/>
      <c r="F151" s="183">
        <f>+F152</f>
        <v>0</v>
      </c>
      <c r="G151" s="183">
        <v>0</v>
      </c>
      <c r="H151" s="183">
        <v>0</v>
      </c>
      <c r="I151" s="174"/>
      <c r="J151" s="174"/>
      <c r="K151" s="174"/>
      <c r="L151" s="174"/>
      <c r="M151" s="174"/>
      <c r="N151" s="174"/>
      <c r="O151" s="174"/>
    </row>
    <row r="152" spans="1:15" x14ac:dyDescent="0.2">
      <c r="A152" s="184" t="s">
        <v>471</v>
      </c>
      <c r="B152" s="185" t="s">
        <v>472</v>
      </c>
      <c r="C152" s="183">
        <f>+C153</f>
        <v>0</v>
      </c>
      <c r="D152" s="181"/>
      <c r="E152" s="181"/>
      <c r="F152" s="183">
        <f>+F153</f>
        <v>0</v>
      </c>
      <c r="G152" s="183">
        <v>0</v>
      </c>
      <c r="H152" s="183"/>
      <c r="I152" s="174"/>
      <c r="J152" s="174"/>
      <c r="K152" s="174"/>
      <c r="L152" s="174"/>
      <c r="M152" s="174"/>
      <c r="N152" s="174"/>
      <c r="O152" s="174"/>
    </row>
    <row r="153" spans="1:15" x14ac:dyDescent="0.2">
      <c r="A153" s="69" t="s">
        <v>473</v>
      </c>
      <c r="B153" s="67" t="s">
        <v>474</v>
      </c>
      <c r="C153" s="64"/>
      <c r="D153" s="181"/>
      <c r="E153" s="181"/>
      <c r="F153" s="64"/>
      <c r="G153" s="179">
        <v>0</v>
      </c>
      <c r="H153" s="183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6" t="s">
        <v>248</v>
      </c>
      <c r="B154" s="187" t="s">
        <v>249</v>
      </c>
      <c r="C154" s="183">
        <f>+C155+C157+C159+C161</f>
        <v>0</v>
      </c>
      <c r="D154" s="161">
        <v>0</v>
      </c>
      <c r="E154" s="161"/>
      <c r="F154" s="183">
        <f>+F155+F157+F159+F161</f>
        <v>0</v>
      </c>
      <c r="G154" s="183">
        <v>0</v>
      </c>
      <c r="H154" s="183">
        <v>0</v>
      </c>
      <c r="I154" s="174"/>
      <c r="J154" s="174"/>
      <c r="K154" s="174"/>
      <c r="L154" s="174"/>
      <c r="M154" s="174"/>
      <c r="N154" s="174"/>
      <c r="O154" s="174"/>
    </row>
    <row r="155" spans="1:15" x14ac:dyDescent="0.2">
      <c r="A155" s="184" t="s">
        <v>250</v>
      </c>
      <c r="B155" s="185" t="s">
        <v>251</v>
      </c>
      <c r="C155" s="183">
        <f>+C156</f>
        <v>0</v>
      </c>
      <c r="D155" s="181"/>
      <c r="E155" s="181"/>
      <c r="F155" s="183">
        <f>+F156</f>
        <v>0</v>
      </c>
      <c r="G155" s="183">
        <v>0</v>
      </c>
      <c r="H155" s="183"/>
      <c r="I155" s="174"/>
      <c r="J155" s="174"/>
      <c r="K155" s="174"/>
      <c r="L155" s="174"/>
      <c r="M155" s="174"/>
      <c r="N155" s="174"/>
      <c r="O155" s="174"/>
    </row>
    <row r="156" spans="1:15" x14ac:dyDescent="0.2">
      <c r="A156" s="69" t="s">
        <v>252</v>
      </c>
      <c r="B156" s="67" t="s">
        <v>251</v>
      </c>
      <c r="C156" s="64"/>
      <c r="D156" s="181"/>
      <c r="E156" s="181"/>
      <c r="F156" s="64"/>
      <c r="G156" s="179">
        <v>0</v>
      </c>
      <c r="H156" s="183"/>
      <c r="I156" s="66"/>
      <c r="J156" s="66"/>
      <c r="K156" s="66"/>
      <c r="L156" s="66"/>
      <c r="M156" s="66"/>
      <c r="N156" s="66"/>
      <c r="O156" s="66"/>
    </row>
    <row r="157" spans="1:15" x14ac:dyDescent="0.2">
      <c r="A157" s="184" t="s">
        <v>475</v>
      </c>
      <c r="B157" s="185" t="s">
        <v>476</v>
      </c>
      <c r="C157" s="183">
        <f>+C158</f>
        <v>0</v>
      </c>
      <c r="D157" s="181"/>
      <c r="E157" s="181"/>
      <c r="F157" s="183">
        <f>+F158</f>
        <v>0</v>
      </c>
      <c r="G157" s="183">
        <v>0</v>
      </c>
      <c r="H157" s="183"/>
      <c r="I157" s="174"/>
      <c r="J157" s="174"/>
      <c r="K157" s="174"/>
      <c r="L157" s="174"/>
      <c r="M157" s="174"/>
      <c r="N157" s="174"/>
      <c r="O157" s="174"/>
    </row>
    <row r="158" spans="1:15" x14ac:dyDescent="0.2">
      <c r="A158" s="69" t="s">
        <v>477</v>
      </c>
      <c r="B158" s="67" t="s">
        <v>476</v>
      </c>
      <c r="C158" s="64"/>
      <c r="D158" s="181"/>
      <c r="E158" s="181"/>
      <c r="F158" s="64"/>
      <c r="G158" s="179">
        <v>0</v>
      </c>
      <c r="H158" s="183"/>
      <c r="I158" s="66"/>
      <c r="J158" s="66"/>
      <c r="K158" s="66"/>
      <c r="L158" s="66"/>
      <c r="M158" s="66"/>
      <c r="N158" s="66"/>
      <c r="O158" s="66"/>
    </row>
    <row r="159" spans="1:15" x14ac:dyDescent="0.2">
      <c r="A159" s="184" t="s">
        <v>478</v>
      </c>
      <c r="B159" s="185" t="s">
        <v>479</v>
      </c>
      <c r="C159" s="183">
        <f>+C160</f>
        <v>0</v>
      </c>
      <c r="D159" s="181"/>
      <c r="E159" s="181"/>
      <c r="F159" s="183">
        <f>+F160</f>
        <v>0</v>
      </c>
      <c r="G159" s="183">
        <v>0</v>
      </c>
      <c r="H159" s="183"/>
      <c r="I159" s="174"/>
      <c r="J159" s="174"/>
      <c r="K159" s="174"/>
      <c r="L159" s="174"/>
      <c r="M159" s="174"/>
      <c r="N159" s="174"/>
      <c r="O159" s="174"/>
    </row>
    <row r="160" spans="1:15" x14ac:dyDescent="0.2">
      <c r="A160" s="69" t="s">
        <v>480</v>
      </c>
      <c r="B160" s="67" t="s">
        <v>479</v>
      </c>
      <c r="C160" s="64"/>
      <c r="D160" s="181"/>
      <c r="E160" s="181"/>
      <c r="F160" s="64"/>
      <c r="G160" s="179">
        <v>0</v>
      </c>
      <c r="H160" s="183"/>
      <c r="I160" s="66"/>
      <c r="J160" s="66"/>
      <c r="K160" s="66"/>
      <c r="L160" s="66"/>
      <c r="M160" s="66"/>
      <c r="N160" s="66"/>
      <c r="O160" s="66"/>
    </row>
    <row r="161" spans="1:15" x14ac:dyDescent="0.2">
      <c r="A161" s="184" t="s">
        <v>481</v>
      </c>
      <c r="B161" s="185" t="s">
        <v>482</v>
      </c>
      <c r="C161" s="183">
        <f>+C162</f>
        <v>0</v>
      </c>
      <c r="D161" s="181"/>
      <c r="E161" s="181"/>
      <c r="F161" s="183">
        <f>+F162</f>
        <v>0</v>
      </c>
      <c r="G161" s="183">
        <v>0</v>
      </c>
      <c r="H161" s="183"/>
      <c r="I161" s="174"/>
      <c r="J161" s="174"/>
      <c r="K161" s="174"/>
      <c r="L161" s="174"/>
      <c r="M161" s="174"/>
      <c r="N161" s="174"/>
      <c r="O161" s="174"/>
    </row>
    <row r="162" spans="1:15" x14ac:dyDescent="0.2">
      <c r="A162" s="69" t="s">
        <v>483</v>
      </c>
      <c r="B162" s="67" t="s">
        <v>482</v>
      </c>
      <c r="C162" s="64"/>
      <c r="D162" s="181"/>
      <c r="E162" s="181"/>
      <c r="F162" s="64"/>
      <c r="G162" s="179">
        <v>0</v>
      </c>
      <c r="H162" s="183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557</v>
      </c>
    </row>
    <row r="167" spans="1:15" x14ac:dyDescent="0.2">
      <c r="A167" s="32" t="s">
        <v>551</v>
      </c>
    </row>
    <row r="168" spans="1:15" x14ac:dyDescent="0.2">
      <c r="A168" s="32" t="s">
        <v>552</v>
      </c>
    </row>
    <row r="169" spans="1:15" x14ac:dyDescent="0.2">
      <c r="A169" s="32" t="s">
        <v>553</v>
      </c>
    </row>
    <row r="170" spans="1:15" x14ac:dyDescent="0.2">
      <c r="A170" s="32" t="s">
        <v>554</v>
      </c>
    </row>
    <row r="171" spans="1:15" x14ac:dyDescent="0.2">
      <c r="A171" s="32" t="s">
        <v>555</v>
      </c>
    </row>
    <row r="172" spans="1:15" x14ac:dyDescent="0.2">
      <c r="A172" s="32" t="s">
        <v>556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K24" sqref="K2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3" t="s">
        <v>52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2" t="s">
        <v>3</v>
      </c>
      <c r="B7" s="282"/>
      <c r="C7" s="167" t="s">
        <v>575</v>
      </c>
      <c r="D7" s="167" t="s">
        <v>570</v>
      </c>
      <c r="E7" s="167" t="s">
        <v>571</v>
      </c>
      <c r="F7" s="167" t="s">
        <v>576</v>
      </c>
      <c r="G7" s="86" t="s">
        <v>259</v>
      </c>
      <c r="H7" s="86" t="s">
        <v>599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1">
        <v>1</v>
      </c>
      <c r="B8" s="281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192" t="s">
        <v>28</v>
      </c>
      <c r="B10" s="192" t="s">
        <v>25</v>
      </c>
      <c r="C10" s="193">
        <f>+C11+C13+C15+C17+C23+C25</f>
        <v>7090541.879999999</v>
      </c>
      <c r="D10" s="194">
        <f>+D11+D13+D15+D17+D23+D25</f>
        <v>7780009</v>
      </c>
      <c r="E10" s="194">
        <f>+E11+E13+E15+E17+E23+E25</f>
        <v>0</v>
      </c>
      <c r="F10" s="193">
        <f>+F11+F13+F15+F17+F23+F25</f>
        <v>8950198.7599999998</v>
      </c>
      <c r="G10" s="193">
        <f>+F10/C10*100</f>
        <v>126.22728856937519</v>
      </c>
      <c r="H10" s="193">
        <f>+F10/D10*100</f>
        <v>115.04098208626749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8" t="s">
        <v>53</v>
      </c>
      <c r="B11" s="189" t="s">
        <v>54</v>
      </c>
      <c r="C11" s="190">
        <f>+C12</f>
        <v>5037071.8099999996</v>
      </c>
      <c r="D11" s="191">
        <f t="shared" ref="D11" si="0">+D12</f>
        <v>6136393</v>
      </c>
      <c r="E11" s="191">
        <f t="shared" ref="E11" si="1">+E12</f>
        <v>0</v>
      </c>
      <c r="F11" s="190">
        <f t="shared" ref="F11" si="2">+F12</f>
        <v>6940829.9900000002</v>
      </c>
      <c r="G11" s="190">
        <f t="shared" ref="G11:G44" si="3">+F11/C11*100</f>
        <v>137.79493824607596</v>
      </c>
      <c r="H11" s="193">
        <f t="shared" ref="H11:H44" si="4">+F11/D11*100</f>
        <v>113.10928081040441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5037071.8099999996</v>
      </c>
      <c r="D12" s="91">
        <v>6136393</v>
      </c>
      <c r="E12" s="91"/>
      <c r="F12" s="91">
        <v>6940829.9900000002</v>
      </c>
      <c r="G12" s="179">
        <f t="shared" si="3"/>
        <v>137.79493824607596</v>
      </c>
      <c r="H12" s="193">
        <f t="shared" si="4"/>
        <v>113.10928081040441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8" t="s">
        <v>80</v>
      </c>
      <c r="B13" s="189" t="s">
        <v>484</v>
      </c>
      <c r="C13" s="190">
        <f>+C14</f>
        <v>210573.68</v>
      </c>
      <c r="D13" s="191">
        <f t="shared" ref="D13" si="5">+D14</f>
        <v>208400</v>
      </c>
      <c r="E13" s="191">
        <f t="shared" ref="E13" si="6">+E14</f>
        <v>0</v>
      </c>
      <c r="F13" s="190">
        <f t="shared" ref="F13" si="7">+F14</f>
        <v>237590.38</v>
      </c>
      <c r="G13" s="190">
        <f t="shared" si="3"/>
        <v>112.83004599625177</v>
      </c>
      <c r="H13" s="193">
        <f t="shared" si="4"/>
        <v>114.00690019193857</v>
      </c>
      <c r="I13" s="148"/>
      <c r="J13" s="148"/>
      <c r="K13" s="148"/>
      <c r="L13" s="148"/>
      <c r="M13" s="171"/>
      <c r="N13" s="171"/>
      <c r="O13" s="171"/>
    </row>
    <row r="14" spans="1:15" x14ac:dyDescent="0.2">
      <c r="A14" s="92" t="s">
        <v>82</v>
      </c>
      <c r="B14" s="93" t="s">
        <v>484</v>
      </c>
      <c r="C14" s="91">
        <v>210573.68</v>
      </c>
      <c r="D14" s="94">
        <v>208400</v>
      </c>
      <c r="E14" s="94"/>
      <c r="F14" s="91">
        <v>237590.38</v>
      </c>
      <c r="G14" s="179">
        <f t="shared" si="3"/>
        <v>112.83004599625177</v>
      </c>
      <c r="H14" s="193">
        <f t="shared" si="4"/>
        <v>114.00690019193857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8" t="s">
        <v>56</v>
      </c>
      <c r="B15" s="189" t="s">
        <v>57</v>
      </c>
      <c r="C15" s="190">
        <f>+C16</f>
        <v>608374.04</v>
      </c>
      <c r="D15" s="191">
        <f t="shared" ref="D15" si="8">+D16</f>
        <v>550000</v>
      </c>
      <c r="E15" s="191">
        <f t="shared" ref="E15" si="9">+E16</f>
        <v>0</v>
      </c>
      <c r="F15" s="190">
        <f t="shared" ref="F15" si="10">+F16</f>
        <v>642940.79</v>
      </c>
      <c r="G15" s="190">
        <f t="shared" si="3"/>
        <v>105.68182527972429</v>
      </c>
      <c r="H15" s="193">
        <f t="shared" si="4"/>
        <v>116.89832545454546</v>
      </c>
      <c r="I15" s="148"/>
      <c r="J15" s="148"/>
      <c r="K15" s="148"/>
      <c r="L15" s="148"/>
      <c r="M15" s="171"/>
      <c r="N15" s="171"/>
      <c r="O15" s="171"/>
    </row>
    <row r="16" spans="1:15" x14ac:dyDescent="0.2">
      <c r="A16" s="92" t="s">
        <v>59</v>
      </c>
      <c r="B16" s="93" t="s">
        <v>60</v>
      </c>
      <c r="C16" s="91">
        <v>608374.04</v>
      </c>
      <c r="D16" s="94">
        <v>550000</v>
      </c>
      <c r="E16" s="94"/>
      <c r="F16" s="91">
        <v>642940.79</v>
      </c>
      <c r="G16" s="179">
        <f t="shared" si="3"/>
        <v>105.68182527972429</v>
      </c>
      <c r="H16" s="193">
        <f t="shared" si="4"/>
        <v>116.89832545454546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8" t="s">
        <v>61</v>
      </c>
      <c r="B17" s="189" t="s">
        <v>62</v>
      </c>
      <c r="C17" s="190">
        <f>SUM(C18:C22)</f>
        <v>996420.42</v>
      </c>
      <c r="D17" s="191">
        <f>SUM(D18:D22)</f>
        <v>671199</v>
      </c>
      <c r="E17" s="191">
        <f>SUM(E18:E22)</f>
        <v>0</v>
      </c>
      <c r="F17" s="190">
        <f>SUM(F18:F22)</f>
        <v>911118.3</v>
      </c>
      <c r="G17" s="190">
        <f t="shared" si="3"/>
        <v>91.439143730113443</v>
      </c>
      <c r="H17" s="193">
        <f t="shared" si="4"/>
        <v>135.7448834101362</v>
      </c>
      <c r="I17" s="148"/>
      <c r="J17" s="148"/>
      <c r="K17" s="148"/>
      <c r="L17" s="148"/>
      <c r="M17" s="171"/>
      <c r="N17" s="171"/>
      <c r="O17" s="171"/>
    </row>
    <row r="18" spans="1:15" x14ac:dyDescent="0.2">
      <c r="A18" s="92" t="s">
        <v>63</v>
      </c>
      <c r="B18" s="93" t="s">
        <v>64</v>
      </c>
      <c r="C18" s="91">
        <v>90357.26</v>
      </c>
      <c r="D18" s="94">
        <v>184826</v>
      </c>
      <c r="E18" s="94"/>
      <c r="F18" s="91">
        <v>184825.33</v>
      </c>
      <c r="G18" s="179">
        <f t="shared" si="3"/>
        <v>204.54950714530301</v>
      </c>
      <c r="H18" s="193">
        <f t="shared" si="4"/>
        <v>99.999637496888965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626386.18000000005</v>
      </c>
      <c r="D19" s="94">
        <v>376300</v>
      </c>
      <c r="E19" s="94"/>
      <c r="F19" s="91">
        <v>576220.52</v>
      </c>
      <c r="G19" s="179">
        <f t="shared" si="3"/>
        <v>91.991256895227153</v>
      </c>
      <c r="H19" s="193">
        <f t="shared" si="4"/>
        <v>153.12796173266011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>
        <v>279676.98</v>
      </c>
      <c r="D20" s="94">
        <v>103278</v>
      </c>
      <c r="E20" s="94"/>
      <c r="F20" s="91">
        <v>103277.9</v>
      </c>
      <c r="G20" s="179">
        <f t="shared" si="3"/>
        <v>36.927565507894144</v>
      </c>
      <c r="H20" s="193">
        <f t="shared" si="4"/>
        <v>99.999903173957662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/>
      <c r="D21" s="94"/>
      <c r="E21" s="94"/>
      <c r="F21" s="91"/>
      <c r="G21" s="179">
        <v>0</v>
      </c>
      <c r="H21" s="193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/>
      <c r="D22" s="94">
        <v>6795</v>
      </c>
      <c r="E22" s="94"/>
      <c r="F22" s="91">
        <v>46794.55</v>
      </c>
      <c r="G22" s="179" t="e">
        <f t="shared" si="3"/>
        <v>#DIV/0!</v>
      </c>
      <c r="H22" s="193">
        <f t="shared" si="4"/>
        <v>688.6615158204562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8" t="s">
        <v>29</v>
      </c>
      <c r="B23" s="189" t="s">
        <v>485</v>
      </c>
      <c r="C23" s="190">
        <f>+C24</f>
        <v>236731.96</v>
      </c>
      <c r="D23" s="191">
        <f t="shared" ref="D23" si="11">+D24</f>
        <v>213747</v>
      </c>
      <c r="E23" s="191">
        <f t="shared" ref="E23" si="12">+E24</f>
        <v>0</v>
      </c>
      <c r="F23" s="190">
        <f t="shared" ref="F23" si="13">+F24</f>
        <v>217637.7</v>
      </c>
      <c r="G23" s="190">
        <f t="shared" si="3"/>
        <v>91.934228061137162</v>
      </c>
      <c r="H23" s="193">
        <f t="shared" si="4"/>
        <v>101.82023607348876</v>
      </c>
      <c r="I23" s="148"/>
      <c r="J23" s="148"/>
      <c r="K23" s="148"/>
      <c r="L23" s="148"/>
      <c r="M23" s="171"/>
      <c r="N23" s="171"/>
      <c r="O23" s="171"/>
    </row>
    <row r="24" spans="1:15" x14ac:dyDescent="0.2">
      <c r="A24" s="92" t="s">
        <v>31</v>
      </c>
      <c r="B24" s="93" t="s">
        <v>485</v>
      </c>
      <c r="C24" s="91">
        <v>236731.96</v>
      </c>
      <c r="D24" s="94">
        <v>213747</v>
      </c>
      <c r="E24" s="94"/>
      <c r="F24" s="91">
        <v>217637.7</v>
      </c>
      <c r="G24" s="179">
        <f t="shared" si="3"/>
        <v>91.934228061137162</v>
      </c>
      <c r="H24" s="193">
        <f t="shared" si="4"/>
        <v>101.82023607348876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8" t="s">
        <v>336</v>
      </c>
      <c r="B25" s="189" t="s">
        <v>486</v>
      </c>
      <c r="C25" s="190">
        <f>+C26</f>
        <v>1369.97</v>
      </c>
      <c r="D25" s="191">
        <f t="shared" ref="D25" si="14">+D26</f>
        <v>270</v>
      </c>
      <c r="E25" s="191">
        <f t="shared" ref="E25" si="15">+E26</f>
        <v>0</v>
      </c>
      <c r="F25" s="190">
        <f t="shared" ref="F25" si="16">+F26</f>
        <v>81.599999999999994</v>
      </c>
      <c r="G25" s="190">
        <f t="shared" si="3"/>
        <v>5.9563348102513185</v>
      </c>
      <c r="H25" s="193">
        <f t="shared" si="4"/>
        <v>30.222222222222221</v>
      </c>
      <c r="I25" s="148"/>
      <c r="J25" s="148"/>
      <c r="K25" s="148"/>
      <c r="L25" s="148"/>
      <c r="M25" s="171"/>
      <c r="N25" s="171"/>
      <c r="O25" s="171"/>
    </row>
    <row r="26" spans="1:15" x14ac:dyDescent="0.2">
      <c r="A26" s="92" t="s">
        <v>338</v>
      </c>
      <c r="B26" s="93" t="s">
        <v>486</v>
      </c>
      <c r="C26" s="91">
        <v>1369.97</v>
      </c>
      <c r="D26" s="94">
        <v>270</v>
      </c>
      <c r="E26" s="94"/>
      <c r="F26" s="91">
        <v>81.599999999999994</v>
      </c>
      <c r="G26" s="179">
        <f t="shared" si="3"/>
        <v>5.9563348102513185</v>
      </c>
      <c r="H26" s="193">
        <f t="shared" si="4"/>
        <v>30.222222222222221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92" t="s">
        <v>71</v>
      </c>
      <c r="B27" s="192" t="s">
        <v>25</v>
      </c>
      <c r="C27" s="193">
        <f>+C28+C31+C33+C35+C41+C43+C45</f>
        <v>7338394.5200000005</v>
      </c>
      <c r="D27" s="194">
        <f>+D28+D31+D33+D35+D41+D43+D45</f>
        <v>7675850</v>
      </c>
      <c r="E27" s="194">
        <f>+E28+E31+E33+E35+E41+E43+E45</f>
        <v>0</v>
      </c>
      <c r="F27" s="193">
        <f>+F28+F31+F33+F35+F41+F43+F45</f>
        <v>7787034.8200000003</v>
      </c>
      <c r="G27" s="193">
        <f t="shared" si="3"/>
        <v>106.11360289743594</v>
      </c>
      <c r="H27" s="193">
        <f t="shared" si="4"/>
        <v>101.44850172945017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8" t="s">
        <v>53</v>
      </c>
      <c r="B28" s="189" t="s">
        <v>54</v>
      </c>
      <c r="C28" s="190">
        <f>+C29+C30</f>
        <v>5037071.8099999996</v>
      </c>
      <c r="D28" s="191">
        <f>+D29+D30</f>
        <v>6136393</v>
      </c>
      <c r="E28" s="191">
        <f>+E29+E30</f>
        <v>0</v>
      </c>
      <c r="F28" s="190">
        <f>+F29+F30</f>
        <v>6468093.5300000003</v>
      </c>
      <c r="G28" s="190">
        <f t="shared" si="3"/>
        <v>128.40979390365294</v>
      </c>
      <c r="H28" s="193">
        <f t="shared" si="4"/>
        <v>105.40546425237108</v>
      </c>
      <c r="I28" s="148"/>
      <c r="J28" s="148"/>
      <c r="K28" s="148"/>
      <c r="L28" s="148"/>
      <c r="M28" s="171"/>
      <c r="N28" s="171"/>
      <c r="O28" s="171"/>
    </row>
    <row r="29" spans="1:15" x14ac:dyDescent="0.2">
      <c r="A29" s="92" t="s">
        <v>55</v>
      </c>
      <c r="B29" s="93" t="s">
        <v>54</v>
      </c>
      <c r="C29" s="91">
        <v>5037071.8099999996</v>
      </c>
      <c r="D29" s="94">
        <v>6136393</v>
      </c>
      <c r="E29" s="94"/>
      <c r="F29" s="91">
        <v>6468093.5300000003</v>
      </c>
      <c r="G29" s="179">
        <f t="shared" si="3"/>
        <v>128.40979390365294</v>
      </c>
      <c r="H29" s="193">
        <f t="shared" si="4"/>
        <v>105.40546425237108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>
        <v>0</v>
      </c>
      <c r="D30" s="94">
        <v>0</v>
      </c>
      <c r="E30" s="94"/>
      <c r="F30" s="91">
        <v>0</v>
      </c>
      <c r="G30" s="179">
        <v>0</v>
      </c>
      <c r="H30" s="193"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8" t="s">
        <v>80</v>
      </c>
      <c r="B31" s="189" t="s">
        <v>484</v>
      </c>
      <c r="C31" s="190">
        <f>+C32</f>
        <v>199058.66</v>
      </c>
      <c r="D31" s="191">
        <f t="shared" ref="D31" si="17">+D32</f>
        <v>257550</v>
      </c>
      <c r="E31" s="191">
        <f t="shared" ref="E31" si="18">+E32</f>
        <v>0</v>
      </c>
      <c r="F31" s="190">
        <f t="shared" ref="F31" si="19">+F32</f>
        <v>196693.66</v>
      </c>
      <c r="G31" s="190">
        <f t="shared" si="3"/>
        <v>98.811908007418509</v>
      </c>
      <c r="H31" s="193">
        <f t="shared" si="4"/>
        <v>76.371058046981162</v>
      </c>
      <c r="I31" s="148"/>
      <c r="J31" s="148"/>
      <c r="K31" s="148"/>
      <c r="L31" s="148"/>
      <c r="M31" s="171"/>
      <c r="N31" s="171"/>
      <c r="O31" s="171"/>
    </row>
    <row r="32" spans="1:15" x14ac:dyDescent="0.2">
      <c r="A32" s="92" t="s">
        <v>82</v>
      </c>
      <c r="B32" s="93" t="s">
        <v>484</v>
      </c>
      <c r="C32" s="91">
        <v>199058.66</v>
      </c>
      <c r="D32" s="94">
        <v>257550</v>
      </c>
      <c r="E32" s="94"/>
      <c r="F32" s="91">
        <v>196693.66</v>
      </c>
      <c r="G32" s="179">
        <f t="shared" si="3"/>
        <v>98.811908007418509</v>
      </c>
      <c r="H32" s="193">
        <f t="shared" si="4"/>
        <v>76.371058046981162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8" t="s">
        <v>56</v>
      </c>
      <c r="B33" s="189" t="s">
        <v>57</v>
      </c>
      <c r="C33" s="190">
        <f>+C34</f>
        <v>904515.59</v>
      </c>
      <c r="D33" s="191">
        <f t="shared" ref="D33" si="20">+D34</f>
        <v>694340</v>
      </c>
      <c r="E33" s="191">
        <f t="shared" ref="E33" si="21">+E34</f>
        <v>0</v>
      </c>
      <c r="F33" s="190">
        <f t="shared" ref="F33" si="22">+F34</f>
        <v>274494.83</v>
      </c>
      <c r="G33" s="190">
        <f t="shared" si="3"/>
        <v>30.34716405496118</v>
      </c>
      <c r="H33" s="193">
        <f t="shared" si="4"/>
        <v>39.533201313477548</v>
      </c>
      <c r="I33" s="148"/>
      <c r="J33" s="148"/>
      <c r="K33" s="148"/>
      <c r="L33" s="148"/>
      <c r="M33" s="171"/>
      <c r="N33" s="171"/>
      <c r="O33" s="171"/>
    </row>
    <row r="34" spans="1:15" x14ac:dyDescent="0.2">
      <c r="A34" s="92" t="s">
        <v>59</v>
      </c>
      <c r="B34" s="93" t="s">
        <v>60</v>
      </c>
      <c r="C34" s="91">
        <v>904515.59</v>
      </c>
      <c r="D34" s="94">
        <v>694340</v>
      </c>
      <c r="E34" s="94"/>
      <c r="F34" s="91">
        <v>274494.83</v>
      </c>
      <c r="G34" s="179">
        <f t="shared" si="3"/>
        <v>30.34716405496118</v>
      </c>
      <c r="H34" s="193">
        <f t="shared" si="4"/>
        <v>39.533201313477548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8" t="s">
        <v>61</v>
      </c>
      <c r="B35" s="189" t="s">
        <v>62</v>
      </c>
      <c r="C35" s="190">
        <f>SUM(C36:C40)</f>
        <v>943247.52</v>
      </c>
      <c r="D35" s="191">
        <f>SUM(D36:D40)</f>
        <v>467392</v>
      </c>
      <c r="E35" s="191">
        <f>SUM(E36:E40)</f>
        <v>0</v>
      </c>
      <c r="F35" s="190">
        <f>SUM(F36:F40)</f>
        <v>617222.45000000007</v>
      </c>
      <c r="G35" s="190">
        <f t="shared" si="3"/>
        <v>65.435894281492523</v>
      </c>
      <c r="H35" s="193">
        <f t="shared" si="4"/>
        <v>132.05669972956321</v>
      </c>
      <c r="I35" s="148"/>
      <c r="J35" s="148"/>
      <c r="K35" s="148"/>
      <c r="L35" s="148"/>
      <c r="M35" s="171"/>
      <c r="N35" s="171"/>
      <c r="O35" s="171"/>
    </row>
    <row r="36" spans="1:15" x14ac:dyDescent="0.2">
      <c r="A36" s="92" t="s">
        <v>63</v>
      </c>
      <c r="B36" s="93" t="s">
        <v>64</v>
      </c>
      <c r="C36" s="91">
        <v>11278.27</v>
      </c>
      <c r="D36" s="94">
        <v>44262</v>
      </c>
      <c r="E36" s="94"/>
      <c r="F36" s="91">
        <v>47613.07</v>
      </c>
      <c r="G36" s="179">
        <f t="shared" si="3"/>
        <v>422.16643155377557</v>
      </c>
      <c r="H36" s="193">
        <f t="shared" si="4"/>
        <v>107.57098639916858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606135.51</v>
      </c>
      <c r="D37" s="94">
        <v>313057</v>
      </c>
      <c r="E37" s="94"/>
      <c r="F37" s="91">
        <v>491767.95</v>
      </c>
      <c r="G37" s="179">
        <f t="shared" si="3"/>
        <v>81.131684563407276</v>
      </c>
      <c r="H37" s="193">
        <f t="shared" si="4"/>
        <v>157.085754351444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>
        <v>325833.74</v>
      </c>
      <c r="D38" s="94">
        <v>103278</v>
      </c>
      <c r="E38" s="94"/>
      <c r="F38" s="91">
        <v>75620.75</v>
      </c>
      <c r="G38" s="179">
        <f t="shared" si="3"/>
        <v>23.208385356286307</v>
      </c>
      <c r="H38" s="193">
        <f t="shared" si="4"/>
        <v>73.220579407037306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/>
      <c r="D39" s="94"/>
      <c r="E39" s="94"/>
      <c r="F39" s="91"/>
      <c r="G39" s="179">
        <v>0</v>
      </c>
      <c r="H39" s="193"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/>
      <c r="D40" s="94">
        <v>6795</v>
      </c>
      <c r="E40" s="94"/>
      <c r="F40" s="91">
        <v>2220.6799999999998</v>
      </c>
      <c r="G40" s="179">
        <v>0</v>
      </c>
      <c r="H40" s="193">
        <f t="shared" si="4"/>
        <v>32.681089036055923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8" t="s">
        <v>29</v>
      </c>
      <c r="B41" s="189" t="s">
        <v>485</v>
      </c>
      <c r="C41" s="190">
        <f>+C42</f>
        <v>253029.07</v>
      </c>
      <c r="D41" s="191">
        <f t="shared" ref="D41" si="23">+D42</f>
        <v>119905</v>
      </c>
      <c r="E41" s="191">
        <f t="shared" ref="E41" si="24">+E42</f>
        <v>0</v>
      </c>
      <c r="F41" s="190">
        <f t="shared" ref="F41" si="25">+F42</f>
        <v>230530.35</v>
      </c>
      <c r="G41" s="190">
        <f t="shared" si="3"/>
        <v>91.108246969409478</v>
      </c>
      <c r="H41" s="193">
        <f t="shared" si="4"/>
        <v>192.26083149159751</v>
      </c>
      <c r="I41" s="148"/>
      <c r="J41" s="148"/>
      <c r="K41" s="148"/>
      <c r="L41" s="148"/>
      <c r="M41" s="171"/>
      <c r="N41" s="171"/>
      <c r="O41" s="171"/>
    </row>
    <row r="42" spans="1:15" x14ac:dyDescent="0.2">
      <c r="A42" s="92" t="s">
        <v>31</v>
      </c>
      <c r="B42" s="93" t="s">
        <v>485</v>
      </c>
      <c r="C42" s="91">
        <v>253029.07</v>
      </c>
      <c r="D42" s="94">
        <v>119905</v>
      </c>
      <c r="E42" s="94"/>
      <c r="F42" s="91">
        <v>230530.35</v>
      </c>
      <c r="G42" s="179">
        <f t="shared" si="3"/>
        <v>91.108246969409478</v>
      </c>
      <c r="H42" s="193">
        <f t="shared" si="4"/>
        <v>192.26083149159751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8" t="s">
        <v>336</v>
      </c>
      <c r="B43" s="189" t="s">
        <v>486</v>
      </c>
      <c r="C43" s="190">
        <f>+C44</f>
        <v>1471.87</v>
      </c>
      <c r="D43" s="191">
        <f t="shared" ref="D43" si="26">+D44</f>
        <v>270</v>
      </c>
      <c r="E43" s="191">
        <f t="shared" ref="E43" si="27">+E44</f>
        <v>0</v>
      </c>
      <c r="F43" s="190">
        <f t="shared" ref="F43" si="28">+F44</f>
        <v>0</v>
      </c>
      <c r="G43" s="190">
        <f t="shared" si="3"/>
        <v>0</v>
      </c>
      <c r="H43" s="193">
        <f t="shared" si="4"/>
        <v>0</v>
      </c>
      <c r="I43" s="148"/>
      <c r="J43" s="148"/>
      <c r="K43" s="148"/>
      <c r="L43" s="148"/>
      <c r="M43" s="171"/>
      <c r="N43" s="171"/>
      <c r="O43" s="171"/>
    </row>
    <row r="44" spans="1:15" x14ac:dyDescent="0.2">
      <c r="A44" s="92" t="s">
        <v>338</v>
      </c>
      <c r="B44" s="93" t="s">
        <v>486</v>
      </c>
      <c r="C44" s="91">
        <v>1471.87</v>
      </c>
      <c r="D44" s="94">
        <v>270</v>
      </c>
      <c r="E44" s="94"/>
      <c r="F44" s="91"/>
      <c r="G44" s="179">
        <f t="shared" si="3"/>
        <v>0</v>
      </c>
      <c r="H44" s="193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8" t="s">
        <v>76</v>
      </c>
      <c r="B45" s="189" t="s">
        <v>77</v>
      </c>
      <c r="C45" s="190">
        <f>+C46</f>
        <v>0</v>
      </c>
      <c r="D45" s="191">
        <f t="shared" ref="D45:F45" si="29">+D46</f>
        <v>0</v>
      </c>
      <c r="E45" s="191">
        <f t="shared" si="29"/>
        <v>0</v>
      </c>
      <c r="F45" s="190">
        <f t="shared" si="29"/>
        <v>0</v>
      </c>
      <c r="G45" s="190">
        <v>0</v>
      </c>
      <c r="H45" s="193">
        <v>0</v>
      </c>
      <c r="I45" s="148"/>
      <c r="J45" s="148"/>
      <c r="K45" s="148"/>
      <c r="L45" s="148"/>
      <c r="M45" s="171"/>
      <c r="N45" s="171"/>
      <c r="O45" s="171"/>
    </row>
    <row r="46" spans="1:15" x14ac:dyDescent="0.2">
      <c r="A46" s="92" t="s">
        <v>78</v>
      </c>
      <c r="B46" s="93" t="s">
        <v>77</v>
      </c>
      <c r="C46" s="91"/>
      <c r="D46" s="91"/>
      <c r="E46" s="94"/>
      <c r="F46" s="91"/>
      <c r="G46" s="179">
        <v>0</v>
      </c>
      <c r="H46" s="193">
        <v>0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14FD-35BA-48A2-B029-F59EB8CF4C37}">
  <dimension ref="A2:K8"/>
  <sheetViews>
    <sheetView workbookViewId="0">
      <selection activeCell="A3" sqref="A3"/>
    </sheetView>
  </sheetViews>
  <sheetFormatPr defaultRowHeight="15" x14ac:dyDescent="0.25"/>
  <cols>
    <col min="1" max="1" width="20.140625" customWidth="1"/>
    <col min="2" max="2" width="16.42578125" customWidth="1"/>
    <col min="3" max="3" width="19" customWidth="1"/>
    <col min="4" max="4" width="18.140625" customWidth="1"/>
    <col min="5" max="5" width="22.42578125" customWidth="1"/>
    <col min="6" max="6" width="16.7109375" customWidth="1"/>
    <col min="7" max="7" width="19.5703125" customWidth="1"/>
    <col min="8" max="8" width="18.85546875" customWidth="1"/>
    <col min="9" max="9" width="14.42578125" customWidth="1"/>
    <col min="10" max="10" width="13.28515625" customWidth="1"/>
    <col min="11" max="11" width="15.140625" customWidth="1"/>
  </cols>
  <sheetData>
    <row r="2" spans="1:11" x14ac:dyDescent="0.25">
      <c r="A2" t="s">
        <v>585</v>
      </c>
    </row>
    <row r="3" spans="1:11" x14ac:dyDescent="0.25">
      <c r="A3" t="s">
        <v>597</v>
      </c>
    </row>
    <row r="4" spans="1:11" ht="120" x14ac:dyDescent="0.25">
      <c r="A4" s="250"/>
      <c r="B4" s="251" t="s">
        <v>586</v>
      </c>
      <c r="C4" s="251" t="s">
        <v>587</v>
      </c>
      <c r="D4" s="251">
        <v>43</v>
      </c>
      <c r="E4" s="251" t="s">
        <v>588</v>
      </c>
      <c r="F4" s="251" t="s">
        <v>589</v>
      </c>
      <c r="G4" s="251" t="s">
        <v>590</v>
      </c>
      <c r="H4" s="251" t="s">
        <v>591</v>
      </c>
      <c r="I4" s="251" t="s">
        <v>592</v>
      </c>
      <c r="J4" s="251" t="s">
        <v>593</v>
      </c>
      <c r="K4" s="251" t="s">
        <v>594</v>
      </c>
    </row>
    <row r="5" spans="1:11" ht="40.5" x14ac:dyDescent="0.25">
      <c r="A5" s="252" t="s">
        <v>595</v>
      </c>
      <c r="B5" s="253">
        <v>0</v>
      </c>
      <c r="C5" s="253">
        <v>105374</v>
      </c>
      <c r="D5" s="253">
        <v>13991</v>
      </c>
      <c r="E5" s="253">
        <v>143879</v>
      </c>
      <c r="F5" s="253">
        <v>195429.4</v>
      </c>
      <c r="G5" s="253">
        <v>102867.95</v>
      </c>
      <c r="H5" s="253">
        <v>78458.009999999995</v>
      </c>
      <c r="I5" s="253">
        <v>0</v>
      </c>
      <c r="J5" s="253">
        <v>0</v>
      </c>
      <c r="K5" s="253">
        <f>B5+C5+D5+E5+F5+G5+H5+I5</f>
        <v>639999.36</v>
      </c>
    </row>
    <row r="6" spans="1:11" x14ac:dyDescent="0.25">
      <c r="A6" s="254" t="s">
        <v>28</v>
      </c>
      <c r="B6" s="255">
        <v>6940829.9900000002</v>
      </c>
      <c r="C6" s="255">
        <v>237590.38</v>
      </c>
      <c r="D6" s="255">
        <v>642940.79</v>
      </c>
      <c r="E6" s="255">
        <v>184825.53</v>
      </c>
      <c r="F6" s="255">
        <v>576220.52</v>
      </c>
      <c r="G6" s="255">
        <v>217637.7</v>
      </c>
      <c r="H6" s="255">
        <v>103277.9</v>
      </c>
      <c r="I6" s="255">
        <v>46794.55</v>
      </c>
      <c r="J6" s="255">
        <v>81.599999999999994</v>
      </c>
      <c r="K6" s="255">
        <f>B6+C6+D6+E6+F6+G6+H6+I6+J6</f>
        <v>8950198.9600000009</v>
      </c>
    </row>
    <row r="7" spans="1:11" x14ac:dyDescent="0.25">
      <c r="A7" s="254" t="s">
        <v>71</v>
      </c>
      <c r="B7" s="255">
        <v>6468093.5300000003</v>
      </c>
      <c r="C7" s="255">
        <v>196693.66</v>
      </c>
      <c r="D7" s="255">
        <v>274494.83</v>
      </c>
      <c r="E7" s="255">
        <v>47613.07</v>
      </c>
      <c r="F7" s="255">
        <v>491767.95</v>
      </c>
      <c r="G7" s="255">
        <v>230530.35</v>
      </c>
      <c r="H7" s="255">
        <v>75620.75</v>
      </c>
      <c r="I7" s="255">
        <v>2220.6799999999998</v>
      </c>
      <c r="J7" s="255">
        <v>0</v>
      </c>
      <c r="K7" s="255">
        <f>B7+C7+D7+E7+F7+G7+H7+I7+J7</f>
        <v>7787034.8200000003</v>
      </c>
    </row>
    <row r="8" spans="1:11" ht="41.25" x14ac:dyDescent="0.25">
      <c r="A8" s="256" t="s">
        <v>596</v>
      </c>
      <c r="B8" s="253">
        <f>B5+B6-B7</f>
        <v>472736.45999999996</v>
      </c>
      <c r="C8" s="253">
        <f>C5+C6-C7</f>
        <v>146270.72</v>
      </c>
      <c r="D8" s="253">
        <f t="shared" ref="D8:K8" si="0">D5+D6-D7</f>
        <v>382436.96</v>
      </c>
      <c r="E8" s="253">
        <f t="shared" si="0"/>
        <v>281091.46000000002</v>
      </c>
      <c r="F8" s="253">
        <f t="shared" si="0"/>
        <v>279881.97000000003</v>
      </c>
      <c r="G8" s="253">
        <f t="shared" si="0"/>
        <v>89975.300000000017</v>
      </c>
      <c r="H8" s="253">
        <f t="shared" si="0"/>
        <v>106115.15999999997</v>
      </c>
      <c r="I8" s="253">
        <f t="shared" si="0"/>
        <v>44573.87</v>
      </c>
      <c r="J8" s="253">
        <f t="shared" si="0"/>
        <v>81.599999999999994</v>
      </c>
      <c r="K8" s="253">
        <f t="shared" si="0"/>
        <v>1803163.5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38" sqref="H38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3" t="s">
        <v>487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2" t="s">
        <v>3</v>
      </c>
      <c r="B7" s="282"/>
      <c r="C7" s="167" t="s">
        <v>575</v>
      </c>
      <c r="D7" s="167" t="s">
        <v>570</v>
      </c>
      <c r="E7" s="167" t="s">
        <v>571</v>
      </c>
      <c r="F7" s="167" t="s">
        <v>576</v>
      </c>
      <c r="G7" s="111" t="s">
        <v>259</v>
      </c>
      <c r="H7" s="111" t="s">
        <v>599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1">
        <v>1</v>
      </c>
      <c r="B8" s="281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567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70"/>
      <c r="N9" s="170"/>
      <c r="O9" s="170"/>
    </row>
    <row r="10" spans="1:15" x14ac:dyDescent="0.2">
      <c r="A10" s="203"/>
      <c r="B10" s="208" t="s">
        <v>254</v>
      </c>
      <c r="C10" s="202">
        <f>+C11+C13</f>
        <v>7338394.5199999996</v>
      </c>
      <c r="D10" s="202">
        <f>+D11+D13</f>
        <v>7675850</v>
      </c>
      <c r="E10" s="202">
        <f>+E11+E13</f>
        <v>0</v>
      </c>
      <c r="F10" s="202">
        <f>+F11+F13</f>
        <v>7787034.8200000003</v>
      </c>
      <c r="G10" s="193">
        <f>+F10/C10*100</f>
        <v>106.11360289743594</v>
      </c>
      <c r="H10" s="193">
        <f>+F10/D10*100</f>
        <v>101.44850172945017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8" t="s">
        <v>488</v>
      </c>
      <c r="B11" s="189" t="s">
        <v>489</v>
      </c>
      <c r="C11" s="190">
        <f>+C12</f>
        <v>0</v>
      </c>
      <c r="D11" s="191">
        <f t="shared" ref="D11:F11" si="0">+D12</f>
        <v>0</v>
      </c>
      <c r="E11" s="191">
        <f t="shared" si="0"/>
        <v>0</v>
      </c>
      <c r="F11" s="190">
        <f t="shared" si="0"/>
        <v>0</v>
      </c>
      <c r="G11" s="190">
        <v>0</v>
      </c>
      <c r="H11" s="193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490</v>
      </c>
      <c r="B12" s="122" t="s">
        <v>491</v>
      </c>
      <c r="C12" s="117"/>
      <c r="D12" s="118"/>
      <c r="E12" s="118"/>
      <c r="F12" s="117"/>
      <c r="G12" s="179">
        <v>0</v>
      </c>
      <c r="H12" s="193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8" t="s">
        <v>492</v>
      </c>
      <c r="B13" s="189" t="s">
        <v>493</v>
      </c>
      <c r="C13" s="190">
        <f>+C14</f>
        <v>7338394.5199999996</v>
      </c>
      <c r="D13" s="191">
        <f t="shared" ref="D13" si="1">+D14</f>
        <v>7675850</v>
      </c>
      <c r="E13" s="191">
        <f t="shared" ref="E13" si="2">+E14</f>
        <v>0</v>
      </c>
      <c r="F13" s="190">
        <f t="shared" ref="F13" si="3">+F14</f>
        <v>7787034.8200000003</v>
      </c>
      <c r="G13" s="190">
        <f t="shared" ref="G13:G14" si="4">+F13/C13*100</f>
        <v>106.11360289743594</v>
      </c>
      <c r="H13" s="193">
        <f t="shared" ref="H13:H14" si="5">+F13/D13*100</f>
        <v>101.44850172945017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494</v>
      </c>
      <c r="B14" s="156" t="s">
        <v>495</v>
      </c>
      <c r="C14" s="117">
        <v>7338394.5199999996</v>
      </c>
      <c r="D14" s="118">
        <v>7675850</v>
      </c>
      <c r="E14" s="118"/>
      <c r="F14" s="117">
        <v>7787034.8200000003</v>
      </c>
      <c r="G14" s="179">
        <f t="shared" si="4"/>
        <v>106.11360289743594</v>
      </c>
      <c r="H14" s="193">
        <f t="shared" si="5"/>
        <v>101.44850172945017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3" t="s">
        <v>253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2" t="s">
        <v>3</v>
      </c>
      <c r="B7" s="282"/>
      <c r="C7" s="167" t="s">
        <v>575</v>
      </c>
      <c r="D7" s="167" t="s">
        <v>570</v>
      </c>
      <c r="E7" s="167" t="s">
        <v>571</v>
      </c>
      <c r="F7" s="167" t="s">
        <v>576</v>
      </c>
      <c r="G7" s="139" t="s">
        <v>259</v>
      </c>
      <c r="H7" s="139" t="s">
        <v>260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1">
        <v>1</v>
      </c>
      <c r="B8" s="281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6" t="s">
        <v>76</v>
      </c>
      <c r="B10" s="217" t="s">
        <v>257</v>
      </c>
      <c r="C10" s="195">
        <f>+C11+C14</f>
        <v>0</v>
      </c>
      <c r="D10" s="196">
        <f>+D11+D14</f>
        <v>0</v>
      </c>
      <c r="E10" s="196">
        <f>+E11+E14</f>
        <v>0</v>
      </c>
      <c r="F10" s="195">
        <f>+F11+F14</f>
        <v>0</v>
      </c>
      <c r="G10" s="218" t="e">
        <f t="shared" ref="G10" si="0">+F10/C10*100</f>
        <v>#DIV/0!</v>
      </c>
      <c r="H10" s="218" t="e">
        <f t="shared" ref="H10" si="1">+F10/E10*100</f>
        <v>#DIV/0!</v>
      </c>
      <c r="I10" s="148"/>
      <c r="J10" s="148"/>
      <c r="K10" s="148"/>
      <c r="L10" s="148"/>
      <c r="M10" s="171"/>
      <c r="N10" s="171"/>
      <c r="O10" s="171"/>
    </row>
    <row r="11" spans="1:15" x14ac:dyDescent="0.2">
      <c r="A11" s="210" t="s">
        <v>78</v>
      </c>
      <c r="B11" s="211" t="s">
        <v>496</v>
      </c>
      <c r="C11" s="214">
        <f>+C12</f>
        <v>0</v>
      </c>
      <c r="D11" s="222"/>
      <c r="E11" s="222"/>
      <c r="F11" s="214">
        <f>+F12</f>
        <v>0</v>
      </c>
      <c r="G11" s="214" t="e">
        <f t="shared" ref="G11:G36" si="2">+F11/C11*100</f>
        <v>#DIV/0!</v>
      </c>
      <c r="H11" s="214" t="e">
        <f t="shared" ref="H11:H36" si="3">+F11/E11*100</f>
        <v>#DIV/0!</v>
      </c>
      <c r="I11" s="154"/>
      <c r="J11" s="154"/>
      <c r="K11" s="154"/>
      <c r="L11" s="154"/>
      <c r="M11" s="174"/>
      <c r="N11" s="174"/>
      <c r="O11" s="174"/>
    </row>
    <row r="12" spans="1:15" x14ac:dyDescent="0.2">
      <c r="A12" s="209" t="s">
        <v>497</v>
      </c>
      <c r="B12" s="185" t="s">
        <v>498</v>
      </c>
      <c r="C12" s="212">
        <f>+C13</f>
        <v>0</v>
      </c>
      <c r="D12" s="213"/>
      <c r="E12" s="213"/>
      <c r="F12" s="212">
        <f t="shared" ref="F12" si="4">+F13</f>
        <v>0</v>
      </c>
      <c r="G12" s="183" t="e">
        <f t="shared" si="2"/>
        <v>#DIV/0!</v>
      </c>
      <c r="H12" s="183" t="e">
        <f t="shared" si="3"/>
        <v>#DIV/0!</v>
      </c>
      <c r="I12" s="154"/>
      <c r="J12" s="154"/>
      <c r="K12" s="154"/>
      <c r="L12" s="154"/>
      <c r="M12" s="174"/>
      <c r="N12" s="174"/>
      <c r="O12" s="174"/>
    </row>
    <row r="13" spans="1:15" ht="25.5" x14ac:dyDescent="0.2">
      <c r="A13" s="141" t="s">
        <v>499</v>
      </c>
      <c r="B13" s="138" t="s">
        <v>500</v>
      </c>
      <c r="C13" s="135"/>
      <c r="D13" s="213"/>
      <c r="E13" s="213"/>
      <c r="F13" s="179"/>
      <c r="G13" s="179" t="e">
        <f t="shared" si="2"/>
        <v>#DIV/0!</v>
      </c>
      <c r="H13" s="179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10" t="s">
        <v>501</v>
      </c>
      <c r="B14" s="211" t="s">
        <v>502</v>
      </c>
      <c r="C14" s="214">
        <f>+C15</f>
        <v>0</v>
      </c>
      <c r="D14" s="222"/>
      <c r="E14" s="222"/>
      <c r="F14" s="214">
        <f>+F15</f>
        <v>0</v>
      </c>
      <c r="G14" s="214" t="e">
        <f t="shared" si="2"/>
        <v>#DIV/0!</v>
      </c>
      <c r="H14" s="214" t="e">
        <f t="shared" si="3"/>
        <v>#DIV/0!</v>
      </c>
      <c r="I14" s="154"/>
      <c r="J14" s="154"/>
      <c r="K14" s="154"/>
      <c r="L14" s="154"/>
      <c r="M14" s="174"/>
      <c r="N14" s="174"/>
      <c r="O14" s="174"/>
    </row>
    <row r="15" spans="1:15" ht="25.5" x14ac:dyDescent="0.2">
      <c r="A15" s="209" t="s">
        <v>503</v>
      </c>
      <c r="B15" s="185" t="s">
        <v>504</v>
      </c>
      <c r="C15" s="212">
        <f>+C16</f>
        <v>0</v>
      </c>
      <c r="D15" s="213"/>
      <c r="E15" s="213"/>
      <c r="F15" s="212">
        <f t="shared" ref="F15" si="5">+F16</f>
        <v>0</v>
      </c>
      <c r="G15" s="183" t="e">
        <f t="shared" si="2"/>
        <v>#DIV/0!</v>
      </c>
      <c r="H15" s="183" t="e">
        <f t="shared" si="3"/>
        <v>#DIV/0!</v>
      </c>
      <c r="I15" s="154"/>
      <c r="J15" s="154"/>
      <c r="K15" s="154"/>
      <c r="L15" s="154"/>
      <c r="M15" s="174"/>
      <c r="N15" s="174"/>
      <c r="O15" s="174"/>
    </row>
    <row r="16" spans="1:15" ht="25.5" x14ac:dyDescent="0.2">
      <c r="A16" s="141" t="s">
        <v>505</v>
      </c>
      <c r="B16" s="138" t="s">
        <v>506</v>
      </c>
      <c r="C16" s="135"/>
      <c r="D16" s="213"/>
      <c r="E16" s="213"/>
      <c r="F16" s="179"/>
      <c r="G16" s="179" t="e">
        <f t="shared" si="2"/>
        <v>#DIV/0!</v>
      </c>
      <c r="H16" s="179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6" t="s">
        <v>61</v>
      </c>
      <c r="B17" s="217" t="s">
        <v>508</v>
      </c>
      <c r="C17" s="195">
        <f>+C18+C27+C32</f>
        <v>0</v>
      </c>
      <c r="D17" s="196">
        <f>+D18+D27+D32</f>
        <v>0</v>
      </c>
      <c r="E17" s="196">
        <f>+E18+E27+E32</f>
        <v>0</v>
      </c>
      <c r="F17" s="195">
        <f>+F18+F27+F32</f>
        <v>0</v>
      </c>
      <c r="G17" s="218" t="e">
        <f t="shared" si="2"/>
        <v>#DIV/0!</v>
      </c>
      <c r="H17" s="218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10" t="s">
        <v>63</v>
      </c>
      <c r="B18" s="211" t="s">
        <v>509</v>
      </c>
      <c r="C18" s="219">
        <f>+C19+C22+C24</f>
        <v>0</v>
      </c>
      <c r="D18" s="222"/>
      <c r="E18" s="222"/>
      <c r="F18" s="219">
        <f>+F19+F22+F24</f>
        <v>0</v>
      </c>
      <c r="G18" s="214" t="e">
        <f t="shared" si="2"/>
        <v>#DIV/0!</v>
      </c>
      <c r="H18" s="214" t="e">
        <f t="shared" si="3"/>
        <v>#DIV/0!</v>
      </c>
      <c r="I18" s="154"/>
      <c r="J18" s="154"/>
      <c r="K18" s="154"/>
      <c r="L18" s="154"/>
      <c r="M18" s="174"/>
      <c r="N18" s="174"/>
      <c r="O18" s="174"/>
    </row>
    <row r="19" spans="1:15" ht="25.5" x14ac:dyDescent="0.2">
      <c r="A19" s="209">
        <v>512</v>
      </c>
      <c r="B19" s="185" t="s">
        <v>559</v>
      </c>
      <c r="C19" s="212">
        <f>+C20+C21</f>
        <v>0</v>
      </c>
      <c r="D19" s="213"/>
      <c r="E19" s="213"/>
      <c r="F19" s="212">
        <f>+F20+F21</f>
        <v>0</v>
      </c>
      <c r="G19" s="212" t="e">
        <f t="shared" ref="G19:G26" si="6">+F19/C19*100</f>
        <v>#DIV/0!</v>
      </c>
      <c r="H19" s="212" t="e">
        <f t="shared" ref="H19:H26" si="7">+F19/E19*100</f>
        <v>#DIV/0!</v>
      </c>
      <c r="I19" s="154"/>
      <c r="J19" s="154"/>
      <c r="K19" s="154"/>
      <c r="L19" s="154"/>
      <c r="M19" s="174"/>
      <c r="N19" s="174"/>
      <c r="O19" s="174"/>
    </row>
    <row r="20" spans="1:15" ht="25.5" x14ac:dyDescent="0.2">
      <c r="A20" s="177">
        <v>5121</v>
      </c>
      <c r="B20" s="175" t="s">
        <v>560</v>
      </c>
      <c r="C20" s="178"/>
      <c r="D20" s="213"/>
      <c r="E20" s="213"/>
      <c r="F20" s="179"/>
      <c r="G20" s="179" t="e">
        <f t="shared" si="6"/>
        <v>#DIV/0!</v>
      </c>
      <c r="H20" s="179" t="e">
        <f t="shared" si="7"/>
        <v>#DIV/0!</v>
      </c>
      <c r="I20" s="154"/>
      <c r="J20" s="154"/>
      <c r="K20" s="154"/>
      <c r="L20" s="154"/>
      <c r="M20" s="174"/>
      <c r="N20" s="174"/>
      <c r="O20" s="174"/>
    </row>
    <row r="21" spans="1:15" ht="25.5" x14ac:dyDescent="0.2">
      <c r="A21" s="177">
        <v>5122</v>
      </c>
      <c r="B21" s="175" t="s">
        <v>561</v>
      </c>
      <c r="C21" s="178"/>
      <c r="D21" s="213"/>
      <c r="E21" s="213"/>
      <c r="F21" s="179"/>
      <c r="G21" s="179" t="e">
        <f t="shared" si="6"/>
        <v>#DIV/0!</v>
      </c>
      <c r="H21" s="179" t="e">
        <f t="shared" si="7"/>
        <v>#DIV/0!</v>
      </c>
      <c r="I21" s="154"/>
      <c r="J21" s="154"/>
      <c r="K21" s="154"/>
      <c r="L21" s="154"/>
      <c r="M21" s="174"/>
      <c r="N21" s="174"/>
      <c r="O21" s="174"/>
    </row>
    <row r="22" spans="1:15" x14ac:dyDescent="0.2">
      <c r="A22" s="209">
        <v>514</v>
      </c>
      <c r="B22" s="185" t="s">
        <v>562</v>
      </c>
      <c r="C22" s="212">
        <f>+C23</f>
        <v>0</v>
      </c>
      <c r="D22" s="213"/>
      <c r="E22" s="213"/>
      <c r="F22" s="212">
        <f t="shared" ref="F22" si="8">+F23</f>
        <v>0</v>
      </c>
      <c r="G22" s="212" t="e">
        <f t="shared" si="6"/>
        <v>#DIV/0!</v>
      </c>
      <c r="H22" s="212" t="e">
        <f t="shared" si="7"/>
        <v>#DIV/0!</v>
      </c>
      <c r="I22" s="154"/>
      <c r="J22" s="154"/>
      <c r="K22" s="154"/>
      <c r="L22" s="154"/>
      <c r="M22" s="174"/>
      <c r="N22" s="174"/>
      <c r="O22" s="174"/>
    </row>
    <row r="23" spans="1:15" x14ac:dyDescent="0.2">
      <c r="A23" s="177">
        <v>5141</v>
      </c>
      <c r="B23" s="175" t="s">
        <v>563</v>
      </c>
      <c r="C23" s="178"/>
      <c r="D23" s="213"/>
      <c r="E23" s="213"/>
      <c r="F23" s="179"/>
      <c r="G23" s="179" t="e">
        <f t="shared" si="6"/>
        <v>#DIV/0!</v>
      </c>
      <c r="H23" s="179" t="e">
        <f t="shared" si="7"/>
        <v>#DIV/0!</v>
      </c>
      <c r="I23" s="154"/>
      <c r="J23" s="154"/>
      <c r="K23" s="154"/>
      <c r="L23" s="154"/>
      <c r="M23" s="174"/>
      <c r="N23" s="174"/>
      <c r="O23" s="174"/>
    </row>
    <row r="24" spans="1:15" x14ac:dyDescent="0.2">
      <c r="A24" s="209">
        <v>518</v>
      </c>
      <c r="B24" s="185" t="s">
        <v>564</v>
      </c>
      <c r="C24" s="212">
        <f>+C25+C26</f>
        <v>0</v>
      </c>
      <c r="D24" s="213"/>
      <c r="E24" s="213"/>
      <c r="F24" s="212">
        <f>+F25+F26</f>
        <v>0</v>
      </c>
      <c r="G24" s="212" t="e">
        <f t="shared" si="6"/>
        <v>#DIV/0!</v>
      </c>
      <c r="H24" s="212" t="e">
        <f t="shared" si="7"/>
        <v>#DIV/0!</v>
      </c>
      <c r="I24" s="154"/>
      <c r="J24" s="154"/>
      <c r="K24" s="154"/>
      <c r="L24" s="154"/>
      <c r="M24" s="174"/>
      <c r="N24" s="174"/>
      <c r="O24" s="174"/>
    </row>
    <row r="25" spans="1:15" ht="25.5" x14ac:dyDescent="0.2">
      <c r="A25" s="177">
        <v>5181</v>
      </c>
      <c r="B25" s="175" t="s">
        <v>565</v>
      </c>
      <c r="C25" s="178"/>
      <c r="D25" s="213"/>
      <c r="E25" s="213"/>
      <c r="F25" s="179"/>
      <c r="G25" s="179" t="e">
        <f t="shared" si="6"/>
        <v>#DIV/0!</v>
      </c>
      <c r="H25" s="179" t="e">
        <f t="shared" si="7"/>
        <v>#DIV/0!</v>
      </c>
      <c r="I25" s="154"/>
      <c r="J25" s="154"/>
      <c r="K25" s="154"/>
      <c r="L25" s="154"/>
      <c r="M25" s="174"/>
      <c r="N25" s="174"/>
      <c r="O25" s="174"/>
    </row>
    <row r="26" spans="1:15" x14ac:dyDescent="0.2">
      <c r="A26" s="177">
        <v>5183</v>
      </c>
      <c r="B26" s="175" t="s">
        <v>566</v>
      </c>
      <c r="C26" s="178"/>
      <c r="D26" s="213"/>
      <c r="E26" s="213"/>
      <c r="F26" s="179"/>
      <c r="G26" s="179" t="e">
        <f t="shared" si="6"/>
        <v>#DIV/0!</v>
      </c>
      <c r="H26" s="179" t="e">
        <f t="shared" si="7"/>
        <v>#DIV/0!</v>
      </c>
      <c r="I26" s="154"/>
      <c r="J26" s="154"/>
      <c r="K26" s="154"/>
      <c r="L26" s="154"/>
      <c r="M26" s="174"/>
      <c r="N26" s="174"/>
      <c r="O26" s="174"/>
    </row>
    <row r="27" spans="1:15" x14ac:dyDescent="0.2">
      <c r="A27" s="210" t="s">
        <v>510</v>
      </c>
      <c r="B27" s="211" t="s">
        <v>511</v>
      </c>
      <c r="C27" s="219">
        <f>+C28+C30</f>
        <v>0</v>
      </c>
      <c r="D27" s="222"/>
      <c r="E27" s="222"/>
      <c r="F27" s="219">
        <f>+F28+F30</f>
        <v>0</v>
      </c>
      <c r="G27" s="214" t="e">
        <f t="shared" si="2"/>
        <v>#DIV/0!</v>
      </c>
      <c r="H27" s="214" t="e">
        <f t="shared" si="3"/>
        <v>#DIV/0!</v>
      </c>
      <c r="I27" s="154"/>
      <c r="J27" s="154"/>
      <c r="K27" s="154"/>
      <c r="L27" s="154"/>
      <c r="M27" s="174"/>
      <c r="N27" s="174"/>
      <c r="O27" s="174"/>
    </row>
    <row r="28" spans="1:15" ht="25.5" x14ac:dyDescent="0.2">
      <c r="A28" s="209" t="s">
        <v>512</v>
      </c>
      <c r="B28" s="185" t="s">
        <v>513</v>
      </c>
      <c r="C28" s="212">
        <f>+C29</f>
        <v>0</v>
      </c>
      <c r="D28" s="213"/>
      <c r="E28" s="213"/>
      <c r="F28" s="212">
        <f t="shared" ref="F28" si="9">+F29</f>
        <v>0</v>
      </c>
      <c r="G28" s="183" t="e">
        <f t="shared" si="2"/>
        <v>#DIV/0!</v>
      </c>
      <c r="H28" s="183" t="e">
        <f t="shared" si="3"/>
        <v>#DIV/0!</v>
      </c>
      <c r="I28" s="154"/>
      <c r="J28" s="154"/>
      <c r="K28" s="154"/>
      <c r="L28" s="154"/>
      <c r="M28" s="174"/>
      <c r="N28" s="174"/>
      <c r="O28" s="174"/>
    </row>
    <row r="29" spans="1:15" ht="25.5" x14ac:dyDescent="0.2">
      <c r="A29" s="141" t="s">
        <v>514</v>
      </c>
      <c r="B29" s="138" t="s">
        <v>513</v>
      </c>
      <c r="C29" s="142"/>
      <c r="D29" s="213"/>
      <c r="E29" s="213"/>
      <c r="F29" s="179"/>
      <c r="G29" s="179" t="e">
        <f t="shared" si="2"/>
        <v>#DIV/0!</v>
      </c>
      <c r="H29" s="179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9" t="s">
        <v>515</v>
      </c>
      <c r="B30" s="185" t="s">
        <v>516</v>
      </c>
      <c r="C30" s="212">
        <f>+C31</f>
        <v>0</v>
      </c>
      <c r="D30" s="213"/>
      <c r="E30" s="213"/>
      <c r="F30" s="212">
        <f t="shared" ref="F30" si="10">+F31</f>
        <v>0</v>
      </c>
      <c r="G30" s="183" t="e">
        <f t="shared" si="2"/>
        <v>#DIV/0!</v>
      </c>
      <c r="H30" s="183" t="e">
        <f t="shared" si="3"/>
        <v>#DIV/0!</v>
      </c>
      <c r="I30" s="154"/>
      <c r="J30" s="154"/>
      <c r="K30" s="154"/>
      <c r="L30" s="154"/>
      <c r="M30" s="174"/>
      <c r="N30" s="174"/>
      <c r="O30" s="174"/>
    </row>
    <row r="31" spans="1:15" ht="25.5" x14ac:dyDescent="0.2">
      <c r="A31" s="141" t="s">
        <v>517</v>
      </c>
      <c r="B31" s="138" t="s">
        <v>518</v>
      </c>
      <c r="C31" s="135"/>
      <c r="D31" s="213"/>
      <c r="E31" s="213"/>
      <c r="F31" s="179"/>
      <c r="G31" s="179" t="e">
        <f t="shared" si="2"/>
        <v>#DIV/0!</v>
      </c>
      <c r="H31" s="179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10" t="s">
        <v>519</v>
      </c>
      <c r="B32" s="211" t="s">
        <v>520</v>
      </c>
      <c r="C32" s="214">
        <f>+C33+C35</f>
        <v>0</v>
      </c>
      <c r="D32" s="222"/>
      <c r="E32" s="222"/>
      <c r="F32" s="214">
        <f>+F33+F35</f>
        <v>0</v>
      </c>
      <c r="G32" s="214" t="e">
        <f>+F32/C32*100</f>
        <v>#DIV/0!</v>
      </c>
      <c r="H32" s="214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9" t="s">
        <v>521</v>
      </c>
      <c r="B33" s="185" t="s">
        <v>522</v>
      </c>
      <c r="C33" s="212">
        <f>+C34</f>
        <v>0</v>
      </c>
      <c r="D33" s="213"/>
      <c r="E33" s="213"/>
      <c r="F33" s="212">
        <f t="shared" ref="F33" si="11">+F34</f>
        <v>0</v>
      </c>
      <c r="G33" s="183" t="e">
        <f t="shared" si="2"/>
        <v>#DIV/0!</v>
      </c>
      <c r="H33" s="183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523</v>
      </c>
      <c r="B34" s="138" t="s">
        <v>524</v>
      </c>
      <c r="C34" s="135"/>
      <c r="D34" s="213"/>
      <c r="E34" s="213"/>
      <c r="F34" s="179"/>
      <c r="G34" s="179" t="e">
        <f t="shared" si="2"/>
        <v>#DIV/0!</v>
      </c>
      <c r="H34" s="179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9" t="s">
        <v>525</v>
      </c>
      <c r="B35" s="185" t="s">
        <v>526</v>
      </c>
      <c r="C35" s="212">
        <f>+C36</f>
        <v>0</v>
      </c>
      <c r="D35" s="213"/>
      <c r="E35" s="213"/>
      <c r="F35" s="212">
        <f t="shared" ref="F35" si="12">+F36</f>
        <v>0</v>
      </c>
      <c r="G35" s="212" t="e">
        <f t="shared" si="2"/>
        <v>#DIV/0!</v>
      </c>
      <c r="H35" s="212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527</v>
      </c>
      <c r="B36" s="138" t="s">
        <v>528</v>
      </c>
      <c r="C36" s="135"/>
      <c r="D36" s="213"/>
      <c r="E36" s="213"/>
      <c r="F36" s="179"/>
      <c r="G36" s="179" t="e">
        <f t="shared" si="2"/>
        <v>#DIV/0!</v>
      </c>
      <c r="H36" s="179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3" t="s">
        <v>258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2" t="s">
        <v>3</v>
      </c>
      <c r="B7" s="282"/>
      <c r="C7" s="167" t="s">
        <v>575</v>
      </c>
      <c r="D7" s="167" t="s">
        <v>570</v>
      </c>
      <c r="E7" s="167" t="s">
        <v>571</v>
      </c>
      <c r="F7" s="167" t="s">
        <v>576</v>
      </c>
      <c r="G7" s="157" t="s">
        <v>259</v>
      </c>
      <c r="H7" s="157" t="s">
        <v>260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1">
        <v>1</v>
      </c>
      <c r="B8" s="281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10" t="s">
        <v>256</v>
      </c>
      <c r="B10" s="211" t="s">
        <v>25</v>
      </c>
      <c r="C10" s="214">
        <f t="shared" ref="C10:F11" si="0">+C11</f>
        <v>0</v>
      </c>
      <c r="D10" s="215">
        <f t="shared" si="0"/>
        <v>0</v>
      </c>
      <c r="E10" s="215">
        <f t="shared" si="0"/>
        <v>0</v>
      </c>
      <c r="F10" s="214">
        <f t="shared" si="0"/>
        <v>0</v>
      </c>
      <c r="G10" s="214" t="e">
        <f t="shared" ref="G10:G19" si="1">+F10/C10*100</f>
        <v>#DIV/0!</v>
      </c>
      <c r="H10" s="214" t="e">
        <f t="shared" ref="H10:H19" si="2">+F10/E10*100</f>
        <v>#DIV/0!</v>
      </c>
      <c r="I10" s="154"/>
      <c r="J10" s="154"/>
      <c r="K10" s="154"/>
      <c r="L10" s="154"/>
      <c r="M10" s="174"/>
      <c r="N10" s="174"/>
      <c r="O10" s="174"/>
    </row>
    <row r="11" spans="1:15" x14ac:dyDescent="0.2">
      <c r="A11" s="209" t="s">
        <v>56</v>
      </c>
      <c r="B11" s="185" t="s">
        <v>57</v>
      </c>
      <c r="C11" s="212">
        <f t="shared" si="0"/>
        <v>0</v>
      </c>
      <c r="D11" s="213">
        <f t="shared" si="0"/>
        <v>0</v>
      </c>
      <c r="E11" s="213">
        <f t="shared" si="0"/>
        <v>0</v>
      </c>
      <c r="F11" s="212">
        <f t="shared" si="0"/>
        <v>0</v>
      </c>
      <c r="G11" s="212" t="e">
        <f t="shared" si="1"/>
        <v>#DIV/0!</v>
      </c>
      <c r="H11" s="212" t="e">
        <f t="shared" si="2"/>
        <v>#DIV/0!</v>
      </c>
      <c r="I11" s="154"/>
      <c r="J11" s="154"/>
      <c r="K11" s="154"/>
      <c r="L11" s="154"/>
      <c r="M11" s="174"/>
      <c r="N11" s="174"/>
      <c r="O11" s="174"/>
    </row>
    <row r="12" spans="1:15" x14ac:dyDescent="0.2">
      <c r="A12" s="177" t="s">
        <v>59</v>
      </c>
      <c r="B12" s="156" t="s">
        <v>60</v>
      </c>
      <c r="C12" s="152"/>
      <c r="D12" s="153"/>
      <c r="E12" s="153"/>
      <c r="F12" s="152"/>
      <c r="G12" s="179" t="e">
        <f t="shared" si="1"/>
        <v>#DIV/0!</v>
      </c>
      <c r="H12" s="179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10" t="s">
        <v>507</v>
      </c>
      <c r="B13" s="211" t="s">
        <v>25</v>
      </c>
      <c r="C13" s="214">
        <f>+C14+C16+C18</f>
        <v>0</v>
      </c>
      <c r="D13" s="215">
        <f>+D14+D16+D18</f>
        <v>0</v>
      </c>
      <c r="E13" s="215">
        <f>+E14+E16+E18</f>
        <v>0</v>
      </c>
      <c r="F13" s="214">
        <f>+F14+F16+F18</f>
        <v>0</v>
      </c>
      <c r="G13" s="214" t="e">
        <f t="shared" si="1"/>
        <v>#DIV/0!</v>
      </c>
      <c r="H13" s="214" t="e">
        <f t="shared" si="2"/>
        <v>#DIV/0!</v>
      </c>
      <c r="I13" s="154"/>
      <c r="J13" s="154"/>
      <c r="K13" s="154"/>
      <c r="L13" s="154"/>
      <c r="M13" s="174"/>
      <c r="N13" s="174"/>
      <c r="O13" s="174"/>
    </row>
    <row r="14" spans="1:15" x14ac:dyDescent="0.2">
      <c r="A14" s="209" t="s">
        <v>80</v>
      </c>
      <c r="B14" s="185" t="s">
        <v>484</v>
      </c>
      <c r="C14" s="212">
        <f>+C15</f>
        <v>0</v>
      </c>
      <c r="D14" s="213">
        <f>+D15</f>
        <v>0</v>
      </c>
      <c r="E14" s="213">
        <f>+E15</f>
        <v>0</v>
      </c>
      <c r="F14" s="212">
        <f>+F15</f>
        <v>0</v>
      </c>
      <c r="G14" s="212" t="e">
        <f t="shared" si="1"/>
        <v>#DIV/0!</v>
      </c>
      <c r="H14" s="212" t="e">
        <f t="shared" si="2"/>
        <v>#DIV/0!</v>
      </c>
      <c r="I14" s="154"/>
      <c r="J14" s="154"/>
      <c r="K14" s="154"/>
      <c r="L14" s="154"/>
      <c r="M14" s="174"/>
      <c r="N14" s="174"/>
      <c r="O14" s="174"/>
    </row>
    <row r="15" spans="1:15" x14ac:dyDescent="0.2">
      <c r="A15" s="177" t="s">
        <v>82</v>
      </c>
      <c r="B15" s="156" t="s">
        <v>484</v>
      </c>
      <c r="C15" s="152"/>
      <c r="D15" s="153"/>
      <c r="E15" s="153"/>
      <c r="F15" s="152"/>
      <c r="G15" s="179" t="e">
        <f t="shared" si="1"/>
        <v>#DIV/0!</v>
      </c>
      <c r="H15" s="179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9" t="s">
        <v>56</v>
      </c>
      <c r="B16" s="185" t="s">
        <v>57</v>
      </c>
      <c r="C16" s="212">
        <f>+C17</f>
        <v>0</v>
      </c>
      <c r="D16" s="213">
        <f>+D17</f>
        <v>0</v>
      </c>
      <c r="E16" s="213">
        <f>+E17</f>
        <v>0</v>
      </c>
      <c r="F16" s="212">
        <f>+F17</f>
        <v>0</v>
      </c>
      <c r="G16" s="212" t="e">
        <f t="shared" si="1"/>
        <v>#DIV/0!</v>
      </c>
      <c r="H16" s="212" t="e">
        <f t="shared" si="2"/>
        <v>#DIV/0!</v>
      </c>
      <c r="I16" s="154"/>
      <c r="J16" s="154"/>
      <c r="K16" s="154"/>
      <c r="L16" s="154"/>
      <c r="M16" s="174"/>
      <c r="N16" s="174"/>
      <c r="O16" s="174"/>
    </row>
    <row r="17" spans="1:15" x14ac:dyDescent="0.2">
      <c r="A17" s="177" t="s">
        <v>59</v>
      </c>
      <c r="B17" s="156" t="s">
        <v>60</v>
      </c>
      <c r="C17" s="152"/>
      <c r="D17" s="153"/>
      <c r="E17" s="153"/>
      <c r="F17" s="152"/>
      <c r="G17" s="179" t="e">
        <f t="shared" si="1"/>
        <v>#DIV/0!</v>
      </c>
      <c r="H17" s="179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9" t="s">
        <v>61</v>
      </c>
      <c r="B18" s="185" t="s">
        <v>62</v>
      </c>
      <c r="C18" s="212">
        <f>+C19</f>
        <v>0</v>
      </c>
      <c r="D18" s="213">
        <f>+D19</f>
        <v>0</v>
      </c>
      <c r="E18" s="213">
        <f>+E19</f>
        <v>0</v>
      </c>
      <c r="F18" s="212">
        <f>+F19</f>
        <v>0</v>
      </c>
      <c r="G18" s="212" t="e">
        <f t="shared" si="1"/>
        <v>#DIV/0!</v>
      </c>
      <c r="H18" s="212" t="e">
        <f t="shared" si="2"/>
        <v>#DIV/0!</v>
      </c>
      <c r="I18" s="154"/>
      <c r="J18" s="154"/>
      <c r="K18" s="154"/>
      <c r="L18" s="154"/>
      <c r="M18" s="174"/>
      <c r="N18" s="174"/>
      <c r="O18" s="174"/>
    </row>
    <row r="19" spans="1:15" x14ac:dyDescent="0.2">
      <c r="A19" s="177" t="s">
        <v>74</v>
      </c>
      <c r="B19" s="156" t="s">
        <v>75</v>
      </c>
      <c r="C19" s="152"/>
      <c r="D19" s="153"/>
      <c r="E19" s="153"/>
      <c r="F19" s="152"/>
      <c r="G19" s="179" t="e">
        <f t="shared" si="1"/>
        <v>#DIV/0!</v>
      </c>
      <c r="H19" s="179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303"/>
  <sheetViews>
    <sheetView tabSelected="1" zoomScale="90" zoomScaleNormal="9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P15" sqref="P15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13" ht="15.75" x14ac:dyDescent="0.25">
      <c r="A1" s="283" t="s">
        <v>529</v>
      </c>
      <c r="B1" s="283"/>
      <c r="C1" s="283"/>
      <c r="D1" s="283"/>
      <c r="E1" s="283"/>
      <c r="F1" s="283"/>
    </row>
    <row r="2" spans="1:13" ht="15.75" x14ac:dyDescent="0.25">
      <c r="A2" s="283" t="s">
        <v>530</v>
      </c>
      <c r="B2" s="283"/>
      <c r="C2" s="283"/>
      <c r="D2" s="283"/>
      <c r="E2" s="283"/>
      <c r="F2" s="283"/>
    </row>
    <row r="3" spans="1:13" ht="18" x14ac:dyDescent="0.25">
      <c r="A3" s="163"/>
      <c r="B3" s="163"/>
      <c r="C3" s="163"/>
      <c r="D3" s="164"/>
      <c r="E3" s="164"/>
      <c r="F3" s="164"/>
    </row>
    <row r="4" spans="1:13" ht="42.75" x14ac:dyDescent="0.25">
      <c r="A4" s="282" t="s">
        <v>3</v>
      </c>
      <c r="B4" s="282"/>
      <c r="C4" s="167" t="s">
        <v>570</v>
      </c>
      <c r="D4" s="167" t="s">
        <v>571</v>
      </c>
      <c r="E4" s="167" t="s">
        <v>576</v>
      </c>
      <c r="F4" s="165" t="s">
        <v>600</v>
      </c>
    </row>
    <row r="5" spans="1:13" x14ac:dyDescent="0.25">
      <c r="A5" s="281">
        <v>1</v>
      </c>
      <c r="B5" s="281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13" ht="25.5" x14ac:dyDescent="0.25">
      <c r="A6" s="227" t="s">
        <v>531</v>
      </c>
      <c r="B6" s="228" t="s">
        <v>532</v>
      </c>
      <c r="C6" s="229">
        <v>7765850</v>
      </c>
      <c r="D6" s="229"/>
      <c r="E6" s="230">
        <f>E7</f>
        <v>7787034.8200000003</v>
      </c>
      <c r="F6" s="231">
        <f>+E6/C6*100</f>
        <v>100.27279460715827</v>
      </c>
    </row>
    <row r="7" spans="1:13" x14ac:dyDescent="0.25">
      <c r="A7" s="232" t="s">
        <v>202</v>
      </c>
      <c r="B7" s="233" t="s">
        <v>537</v>
      </c>
      <c r="C7" s="229">
        <v>7675850</v>
      </c>
      <c r="D7" s="229"/>
      <c r="E7" s="230">
        <f>E8</f>
        <v>7787034.8200000003</v>
      </c>
      <c r="F7" s="231">
        <f t="shared" ref="F7:F8" si="0">+E7/C7*100</f>
        <v>101.44850172945017</v>
      </c>
    </row>
    <row r="8" spans="1:13" x14ac:dyDescent="0.25">
      <c r="A8" s="234" t="s">
        <v>538</v>
      </c>
      <c r="B8" s="235" t="s">
        <v>539</v>
      </c>
      <c r="C8" s="229">
        <f>C9+C22+C82+C125+C380+C409</f>
        <v>7675850</v>
      </c>
      <c r="D8" s="229"/>
      <c r="E8" s="230">
        <f>E9+E22+E82+E125+E380+E409</f>
        <v>7787034.8200000003</v>
      </c>
      <c r="F8" s="231">
        <f t="shared" si="0"/>
        <v>101.44850172945017</v>
      </c>
    </row>
    <row r="9" spans="1:13" ht="25.5" x14ac:dyDescent="0.25">
      <c r="A9" s="236" t="s">
        <v>540</v>
      </c>
      <c r="B9" s="237" t="s">
        <v>541</v>
      </c>
      <c r="C9" s="229">
        <v>5452387</v>
      </c>
      <c r="D9" s="229"/>
      <c r="E9" s="230">
        <f>E10</f>
        <v>5704193.5600000005</v>
      </c>
      <c r="F9" s="231">
        <f t="shared" ref="F9:F11" si="1">+E9/C9*100</f>
        <v>104.61828113081482</v>
      </c>
    </row>
    <row r="10" spans="1:13" x14ac:dyDescent="0.25">
      <c r="A10" s="238" t="s">
        <v>55</v>
      </c>
      <c r="B10" s="239" t="s">
        <v>54</v>
      </c>
      <c r="C10" s="240">
        <v>5452387</v>
      </c>
      <c r="D10" s="240"/>
      <c r="E10" s="241">
        <f>E11+E16</f>
        <v>5704193.5600000005</v>
      </c>
      <c r="F10" s="231">
        <f t="shared" si="1"/>
        <v>104.61828113081482</v>
      </c>
    </row>
    <row r="11" spans="1:13" x14ac:dyDescent="0.25">
      <c r="A11" s="242" t="s">
        <v>82</v>
      </c>
      <c r="B11" s="239" t="s">
        <v>83</v>
      </c>
      <c r="C11" s="240">
        <v>5334680</v>
      </c>
      <c r="D11" s="240"/>
      <c r="E11" s="241">
        <f>E12+E13+E14+E15</f>
        <v>5608585.0700000003</v>
      </c>
      <c r="F11" s="231">
        <f t="shared" si="1"/>
        <v>105.13442362053583</v>
      </c>
    </row>
    <row r="12" spans="1:13" x14ac:dyDescent="0.25">
      <c r="A12" s="243" t="s">
        <v>86</v>
      </c>
      <c r="B12" s="239" t="s">
        <v>87</v>
      </c>
      <c r="C12" s="244"/>
      <c r="D12" s="244"/>
      <c r="E12" s="245">
        <v>4696010.17</v>
      </c>
      <c r="F12" s="244"/>
    </row>
    <row r="13" spans="1:13" x14ac:dyDescent="0.25">
      <c r="A13" s="243" t="s">
        <v>374</v>
      </c>
      <c r="B13" s="239" t="s">
        <v>375</v>
      </c>
      <c r="C13" s="244"/>
      <c r="D13" s="244"/>
      <c r="E13" s="245">
        <v>2152.7399999999998</v>
      </c>
      <c r="F13" s="244"/>
    </row>
    <row r="14" spans="1:13" x14ac:dyDescent="0.25">
      <c r="A14" s="243" t="s">
        <v>92</v>
      </c>
      <c r="B14" s="239" t="s">
        <v>91</v>
      </c>
      <c r="C14" s="244"/>
      <c r="D14" s="244"/>
      <c r="E14" s="245">
        <v>138792.4</v>
      </c>
      <c r="F14" s="244"/>
      <c r="M14" s="249"/>
    </row>
    <row r="15" spans="1:13" x14ac:dyDescent="0.25">
      <c r="A15" s="243" t="s">
        <v>95</v>
      </c>
      <c r="B15" s="239" t="s">
        <v>96</v>
      </c>
      <c r="C15" s="244"/>
      <c r="D15" s="244"/>
      <c r="E15" s="245">
        <v>771629.76</v>
      </c>
      <c r="F15" s="244"/>
    </row>
    <row r="16" spans="1:13" x14ac:dyDescent="0.25">
      <c r="A16" s="242" t="s">
        <v>97</v>
      </c>
      <c r="B16" s="239" t="s">
        <v>98</v>
      </c>
      <c r="C16" s="240">
        <v>117707</v>
      </c>
      <c r="D16" s="240"/>
      <c r="E16" s="241">
        <f>E17+E18+E19+E20+E21</f>
        <v>95608.49</v>
      </c>
      <c r="F16" s="231">
        <f>+E16/C16*100</f>
        <v>81.225831938627266</v>
      </c>
    </row>
    <row r="17" spans="1:13" ht="25.5" x14ac:dyDescent="0.25">
      <c r="A17" s="243" t="s">
        <v>103</v>
      </c>
      <c r="B17" s="239" t="s">
        <v>104</v>
      </c>
      <c r="C17" s="244"/>
      <c r="D17" s="244"/>
      <c r="E17" s="245">
        <v>81416.490000000005</v>
      </c>
      <c r="F17" s="244"/>
      <c r="M17" s="249"/>
    </row>
    <row r="18" spans="1:13" x14ac:dyDescent="0.25">
      <c r="A18" s="243" t="s">
        <v>133</v>
      </c>
      <c r="B18" s="239" t="s">
        <v>134</v>
      </c>
      <c r="C18" s="244"/>
      <c r="D18" s="244"/>
      <c r="E18" s="245">
        <v>6240</v>
      </c>
      <c r="F18" s="244"/>
    </row>
    <row r="19" spans="1:13" x14ac:dyDescent="0.25">
      <c r="A19" s="243" t="s">
        <v>154</v>
      </c>
      <c r="B19" s="239" t="s">
        <v>155</v>
      </c>
      <c r="C19" s="244"/>
      <c r="D19" s="244"/>
      <c r="E19" s="245">
        <v>7952</v>
      </c>
      <c r="F19" s="244"/>
    </row>
    <row r="20" spans="1:13" x14ac:dyDescent="0.25">
      <c r="A20" s="242" t="s">
        <v>208</v>
      </c>
      <c r="B20" s="239" t="s">
        <v>209</v>
      </c>
      <c r="C20" s="240">
        <v>0</v>
      </c>
      <c r="D20" s="240"/>
      <c r="E20" s="241"/>
      <c r="F20" s="231"/>
    </row>
    <row r="21" spans="1:13" x14ac:dyDescent="0.25">
      <c r="A21" s="243" t="s">
        <v>212</v>
      </c>
      <c r="B21" s="239" t="s">
        <v>213</v>
      </c>
      <c r="C21" s="244"/>
      <c r="D21" s="244"/>
      <c r="E21" s="245"/>
      <c r="F21" s="244"/>
    </row>
    <row r="22" spans="1:13" ht="25.5" x14ac:dyDescent="0.25">
      <c r="A22" s="236" t="s">
        <v>542</v>
      </c>
      <c r="B22" s="237" t="s">
        <v>543</v>
      </c>
      <c r="C22" s="229">
        <v>684006</v>
      </c>
      <c r="D22" s="229"/>
      <c r="E22" s="230">
        <f>E23</f>
        <v>763899.96999999986</v>
      </c>
      <c r="F22" s="231">
        <f t="shared" ref="F22:F24" si="2">+E22/C22*100</f>
        <v>111.68030251196626</v>
      </c>
    </row>
    <row r="23" spans="1:13" x14ac:dyDescent="0.25">
      <c r="A23" s="238" t="s">
        <v>55</v>
      </c>
      <c r="B23" s="239" t="s">
        <v>54</v>
      </c>
      <c r="C23" s="240">
        <v>684006</v>
      </c>
      <c r="D23" s="240"/>
      <c r="E23" s="241">
        <f>E24+E29+E56+E61+E64+E66+E69</f>
        <v>763899.96999999986</v>
      </c>
      <c r="F23" s="231">
        <f t="shared" si="2"/>
        <v>111.68030251196626</v>
      </c>
    </row>
    <row r="24" spans="1:13" x14ac:dyDescent="0.25">
      <c r="A24" s="242" t="s">
        <v>82</v>
      </c>
      <c r="B24" s="239" t="s">
        <v>83</v>
      </c>
      <c r="C24" s="240">
        <v>0</v>
      </c>
      <c r="D24" s="240"/>
      <c r="E24" s="241">
        <f>E25+E26+E27+E28</f>
        <v>9507.14</v>
      </c>
      <c r="F24" s="231" t="e">
        <f t="shared" si="2"/>
        <v>#DIV/0!</v>
      </c>
    </row>
    <row r="25" spans="1:13" x14ac:dyDescent="0.25">
      <c r="A25" s="243" t="s">
        <v>86</v>
      </c>
      <c r="B25" s="239" t="s">
        <v>87</v>
      </c>
      <c r="C25" s="244"/>
      <c r="D25" s="244"/>
      <c r="E25" s="245">
        <v>8431.07</v>
      </c>
      <c r="F25" s="244"/>
    </row>
    <row r="26" spans="1:13" x14ac:dyDescent="0.25">
      <c r="A26" s="243" t="s">
        <v>88</v>
      </c>
      <c r="B26" s="239" t="s">
        <v>89</v>
      </c>
      <c r="C26" s="244"/>
      <c r="D26" s="244"/>
      <c r="E26" s="245"/>
      <c r="F26" s="244"/>
    </row>
    <row r="27" spans="1:13" x14ac:dyDescent="0.25">
      <c r="A27" s="243" t="s">
        <v>92</v>
      </c>
      <c r="B27" s="239" t="s">
        <v>91</v>
      </c>
      <c r="C27" s="244"/>
      <c r="D27" s="244"/>
      <c r="E27" s="245"/>
      <c r="F27" s="244"/>
    </row>
    <row r="28" spans="1:13" x14ac:dyDescent="0.25">
      <c r="A28" s="243" t="s">
        <v>95</v>
      </c>
      <c r="B28" s="239" t="s">
        <v>96</v>
      </c>
      <c r="C28" s="244"/>
      <c r="D28" s="244"/>
      <c r="E28" s="245">
        <v>1076.07</v>
      </c>
      <c r="F28" s="244"/>
    </row>
    <row r="29" spans="1:13" x14ac:dyDescent="0.25">
      <c r="A29" s="242" t="s">
        <v>97</v>
      </c>
      <c r="B29" s="239" t="s">
        <v>98</v>
      </c>
      <c r="C29" s="240">
        <v>598206</v>
      </c>
      <c r="D29" s="240"/>
      <c r="E29" s="241">
        <f>E30+E31+E32+E33+E34+E35+E36+E37+E38+E39+E40+E41+E42+E43+E44+E45+E46+E47+E48+E49+E50+E51+E52+E53+E54+E55</f>
        <v>707141.73999999987</v>
      </c>
      <c r="F29" s="231">
        <f>+E29/C29*100</f>
        <v>118.2104057799487</v>
      </c>
    </row>
    <row r="30" spans="1:13" x14ac:dyDescent="0.25">
      <c r="A30" s="243" t="s">
        <v>101</v>
      </c>
      <c r="B30" s="239" t="s">
        <v>102</v>
      </c>
      <c r="C30" s="244"/>
      <c r="D30" s="244"/>
      <c r="E30" s="245">
        <v>58675.77</v>
      </c>
      <c r="F30" s="244"/>
    </row>
    <row r="31" spans="1:13" ht="25.5" x14ac:dyDescent="0.25">
      <c r="A31" s="243" t="s">
        <v>103</v>
      </c>
      <c r="B31" s="239" t="s">
        <v>104</v>
      </c>
      <c r="C31" s="244"/>
      <c r="D31" s="244"/>
      <c r="E31" s="245">
        <v>54.05</v>
      </c>
      <c r="F31" s="244"/>
    </row>
    <row r="32" spans="1:13" x14ac:dyDescent="0.25">
      <c r="A32" s="243" t="s">
        <v>105</v>
      </c>
      <c r="B32" s="239" t="s">
        <v>106</v>
      </c>
      <c r="C32" s="244"/>
      <c r="D32" s="244"/>
      <c r="E32" s="245">
        <v>23713.16</v>
      </c>
      <c r="F32" s="244"/>
    </row>
    <row r="33" spans="1:6" x14ac:dyDescent="0.25">
      <c r="A33" s="243" t="s">
        <v>107</v>
      </c>
      <c r="B33" s="239" t="s">
        <v>108</v>
      </c>
      <c r="C33" s="244"/>
      <c r="D33" s="244"/>
      <c r="E33" s="245"/>
      <c r="F33" s="244"/>
    </row>
    <row r="34" spans="1:6" x14ac:dyDescent="0.25">
      <c r="A34" s="243" t="s">
        <v>111</v>
      </c>
      <c r="B34" s="239" t="s">
        <v>112</v>
      </c>
      <c r="C34" s="244"/>
      <c r="D34" s="244"/>
      <c r="E34" s="245">
        <v>63635.59</v>
      </c>
      <c r="F34" s="244"/>
    </row>
    <row r="35" spans="1:6" x14ac:dyDescent="0.25">
      <c r="A35" s="243" t="s">
        <v>380</v>
      </c>
      <c r="B35" s="239" t="s">
        <v>381</v>
      </c>
      <c r="C35" s="244"/>
      <c r="D35" s="244"/>
      <c r="E35" s="245">
        <v>131.26</v>
      </c>
      <c r="F35" s="244"/>
    </row>
    <row r="36" spans="1:6" x14ac:dyDescent="0.25">
      <c r="A36" s="243" t="s">
        <v>113</v>
      </c>
      <c r="B36" s="239" t="s">
        <v>114</v>
      </c>
      <c r="C36" s="244"/>
      <c r="D36" s="244"/>
      <c r="E36" s="245">
        <v>78557.27</v>
      </c>
      <c r="F36" s="244"/>
    </row>
    <row r="37" spans="1:6" ht="25.5" x14ac:dyDescent="0.25">
      <c r="A37" s="243" t="s">
        <v>115</v>
      </c>
      <c r="B37" s="239" t="s">
        <v>116</v>
      </c>
      <c r="C37" s="244"/>
      <c r="D37" s="244"/>
      <c r="E37" s="245">
        <v>41290.239999999998</v>
      </c>
      <c r="F37" s="244"/>
    </row>
    <row r="38" spans="1:6" x14ac:dyDescent="0.25">
      <c r="A38" s="243" t="s">
        <v>117</v>
      </c>
      <c r="B38" s="239" t="s">
        <v>118</v>
      </c>
      <c r="C38" s="244"/>
      <c r="D38" s="244"/>
      <c r="E38" s="245">
        <v>10116.219999999999</v>
      </c>
      <c r="F38" s="244"/>
    </row>
    <row r="39" spans="1:6" x14ac:dyDescent="0.25">
      <c r="A39" s="243" t="s">
        <v>119</v>
      </c>
      <c r="B39" s="239" t="s">
        <v>120</v>
      </c>
      <c r="C39" s="244"/>
      <c r="D39" s="244"/>
      <c r="E39" s="245">
        <v>4351.3999999999996</v>
      </c>
      <c r="F39" s="244"/>
    </row>
    <row r="40" spans="1:6" x14ac:dyDescent="0.25">
      <c r="A40" s="243" t="s">
        <v>123</v>
      </c>
      <c r="B40" s="239" t="s">
        <v>124</v>
      </c>
      <c r="C40" s="244"/>
      <c r="D40" s="244"/>
      <c r="E40" s="245">
        <v>27581.9</v>
      </c>
      <c r="F40" s="244"/>
    </row>
    <row r="41" spans="1:6" x14ac:dyDescent="0.25">
      <c r="A41" s="243" t="s">
        <v>125</v>
      </c>
      <c r="B41" s="239" t="s">
        <v>126</v>
      </c>
      <c r="C41" s="244"/>
      <c r="D41" s="244"/>
      <c r="E41" s="245">
        <v>10108.049999999999</v>
      </c>
      <c r="F41" s="244"/>
    </row>
    <row r="42" spans="1:6" x14ac:dyDescent="0.25">
      <c r="A42" s="243" t="s">
        <v>127</v>
      </c>
      <c r="B42" s="239" t="s">
        <v>128</v>
      </c>
      <c r="C42" s="244"/>
      <c r="D42" s="244"/>
      <c r="E42" s="245">
        <v>47410.44</v>
      </c>
      <c r="F42" s="244"/>
    </row>
    <row r="43" spans="1:6" x14ac:dyDescent="0.25">
      <c r="A43" s="243" t="s">
        <v>129</v>
      </c>
      <c r="B43" s="239" t="s">
        <v>130</v>
      </c>
      <c r="C43" s="244"/>
      <c r="D43" s="244"/>
      <c r="E43" s="245">
        <v>26768.6</v>
      </c>
      <c r="F43" s="244"/>
    </row>
    <row r="44" spans="1:6" x14ac:dyDescent="0.25">
      <c r="A44" s="243" t="s">
        <v>131</v>
      </c>
      <c r="B44" s="239" t="s">
        <v>132</v>
      </c>
      <c r="C44" s="244"/>
      <c r="D44" s="244"/>
      <c r="E44" s="245">
        <v>39339.019999999997</v>
      </c>
      <c r="F44" s="244"/>
    </row>
    <row r="45" spans="1:6" x14ac:dyDescent="0.25">
      <c r="A45" s="243" t="s">
        <v>133</v>
      </c>
      <c r="B45" s="239" t="s">
        <v>134</v>
      </c>
      <c r="C45" s="244"/>
      <c r="D45" s="244"/>
      <c r="E45" s="245">
        <v>3207.29</v>
      </c>
      <c r="F45" s="244"/>
    </row>
    <row r="46" spans="1:6" x14ac:dyDescent="0.25">
      <c r="A46" s="243" t="s">
        <v>135</v>
      </c>
      <c r="B46" s="239" t="s">
        <v>136</v>
      </c>
      <c r="C46" s="244"/>
      <c r="D46" s="244"/>
      <c r="E46" s="245">
        <v>168351.69</v>
      </c>
      <c r="F46" s="244"/>
    </row>
    <row r="47" spans="1:6" x14ac:dyDescent="0.25">
      <c r="A47" s="243" t="s">
        <v>137</v>
      </c>
      <c r="B47" s="239" t="s">
        <v>138</v>
      </c>
      <c r="C47" s="244"/>
      <c r="D47" s="244"/>
      <c r="E47" s="245">
        <v>15992</v>
      </c>
      <c r="F47" s="244"/>
    </row>
    <row r="48" spans="1:6" x14ac:dyDescent="0.25">
      <c r="A48" s="243" t="s">
        <v>139</v>
      </c>
      <c r="B48" s="239" t="s">
        <v>140</v>
      </c>
      <c r="C48" s="244"/>
      <c r="D48" s="244"/>
      <c r="E48" s="245">
        <v>35540.74</v>
      </c>
      <c r="F48" s="244"/>
    </row>
    <row r="49" spans="1:6" ht="25.5" x14ac:dyDescent="0.25">
      <c r="A49" s="243" t="s">
        <v>143</v>
      </c>
      <c r="B49" s="239" t="s">
        <v>142</v>
      </c>
      <c r="C49" s="244"/>
      <c r="D49" s="244"/>
      <c r="E49" s="245">
        <v>26627.759999999998</v>
      </c>
      <c r="F49" s="244"/>
    </row>
    <row r="50" spans="1:6" ht="25.5" x14ac:dyDescent="0.25">
      <c r="A50" s="243" t="s">
        <v>146</v>
      </c>
      <c r="B50" s="239" t="s">
        <v>147</v>
      </c>
      <c r="C50" s="244"/>
      <c r="D50" s="244"/>
      <c r="E50" s="245"/>
      <c r="F50" s="244"/>
    </row>
    <row r="51" spans="1:6" x14ac:dyDescent="0.25">
      <c r="A51" s="243" t="s">
        <v>148</v>
      </c>
      <c r="B51" s="239" t="s">
        <v>149</v>
      </c>
      <c r="C51" s="244"/>
      <c r="D51" s="244"/>
      <c r="E51" s="245">
        <v>1775.82</v>
      </c>
      <c r="F51" s="244"/>
    </row>
    <row r="52" spans="1:6" x14ac:dyDescent="0.25">
      <c r="A52" s="243" t="s">
        <v>150</v>
      </c>
      <c r="B52" s="239" t="s">
        <v>151</v>
      </c>
      <c r="C52" s="244"/>
      <c r="D52" s="244"/>
      <c r="E52" s="245">
        <v>10877.95</v>
      </c>
      <c r="F52" s="244"/>
    </row>
    <row r="53" spans="1:6" x14ac:dyDescent="0.25">
      <c r="A53" s="243" t="s">
        <v>152</v>
      </c>
      <c r="B53" s="239" t="s">
        <v>153</v>
      </c>
      <c r="C53" s="244"/>
      <c r="D53" s="244"/>
      <c r="E53" s="245">
        <v>9829.84</v>
      </c>
      <c r="F53" s="244"/>
    </row>
    <row r="54" spans="1:6" x14ac:dyDescent="0.25">
      <c r="A54" s="243" t="s">
        <v>154</v>
      </c>
      <c r="B54" s="239" t="s">
        <v>155</v>
      </c>
      <c r="C54" s="244"/>
      <c r="D54" s="244"/>
      <c r="E54" s="245">
        <v>306.67</v>
      </c>
      <c r="F54" s="244"/>
    </row>
    <row r="55" spans="1:6" x14ac:dyDescent="0.25">
      <c r="A55" s="243" t="s">
        <v>158</v>
      </c>
      <c r="B55" s="239" t="s">
        <v>145</v>
      </c>
      <c r="C55" s="244"/>
      <c r="D55" s="244"/>
      <c r="E55" s="245">
        <v>2899.01</v>
      </c>
      <c r="F55" s="244"/>
    </row>
    <row r="56" spans="1:6" x14ac:dyDescent="0.25">
      <c r="A56" s="242" t="s">
        <v>159</v>
      </c>
      <c r="B56" s="239" t="s">
        <v>160</v>
      </c>
      <c r="C56" s="240">
        <v>4500</v>
      </c>
      <c r="D56" s="240"/>
      <c r="E56" s="241">
        <f>E57+E58+E59</f>
        <v>4917.0600000000004</v>
      </c>
      <c r="F56" s="231">
        <f>+E56/C56*100</f>
        <v>109.26800000000001</v>
      </c>
    </row>
    <row r="57" spans="1:6" x14ac:dyDescent="0.25">
      <c r="A57" s="243" t="s">
        <v>163</v>
      </c>
      <c r="B57" s="239" t="s">
        <v>164</v>
      </c>
      <c r="C57" s="244"/>
      <c r="D57" s="244"/>
      <c r="E57" s="245">
        <v>4644.47</v>
      </c>
      <c r="F57" s="244"/>
    </row>
    <row r="58" spans="1:6" ht="25.5" x14ac:dyDescent="0.25">
      <c r="A58" s="243">
        <v>3432</v>
      </c>
      <c r="B58" s="239" t="s">
        <v>389</v>
      </c>
      <c r="C58" s="244"/>
      <c r="D58" s="244"/>
      <c r="E58" s="245">
        <v>272.57</v>
      </c>
      <c r="F58" s="244"/>
    </row>
    <row r="59" spans="1:6" x14ac:dyDescent="0.25">
      <c r="A59" s="243">
        <v>3433</v>
      </c>
      <c r="B59" s="239" t="s">
        <v>391</v>
      </c>
      <c r="C59" s="244"/>
      <c r="D59" s="244"/>
      <c r="E59" s="245">
        <v>0.02</v>
      </c>
      <c r="F59" s="244"/>
    </row>
    <row r="60" spans="1:6" x14ac:dyDescent="0.25">
      <c r="A60" s="243" t="s">
        <v>392</v>
      </c>
      <c r="B60" s="239" t="s">
        <v>393</v>
      </c>
      <c r="C60" s="244"/>
      <c r="D60" s="244"/>
      <c r="E60" s="245"/>
      <c r="F60" s="244"/>
    </row>
    <row r="61" spans="1:6" ht="25.5" x14ac:dyDescent="0.25">
      <c r="A61" s="242" t="s">
        <v>202</v>
      </c>
      <c r="B61" s="239" t="s">
        <v>203</v>
      </c>
      <c r="C61" s="240">
        <v>0</v>
      </c>
      <c r="D61" s="240"/>
      <c r="E61" s="241"/>
      <c r="F61" s="231"/>
    </row>
    <row r="62" spans="1:6" x14ac:dyDescent="0.25">
      <c r="A62" s="243" t="s">
        <v>206</v>
      </c>
      <c r="B62" s="239" t="s">
        <v>207</v>
      </c>
      <c r="C62" s="244"/>
      <c r="D62" s="244"/>
      <c r="E62" s="245"/>
      <c r="F62" s="244"/>
    </row>
    <row r="63" spans="1:6" x14ac:dyDescent="0.25">
      <c r="A63" s="243" t="s">
        <v>411</v>
      </c>
      <c r="B63" s="239" t="s">
        <v>412</v>
      </c>
      <c r="C63" s="244"/>
      <c r="D63" s="244"/>
      <c r="E63" s="245"/>
      <c r="F63" s="244"/>
    </row>
    <row r="64" spans="1:6" x14ac:dyDescent="0.25">
      <c r="A64" s="242" t="s">
        <v>208</v>
      </c>
      <c r="B64" s="239" t="s">
        <v>209</v>
      </c>
      <c r="C64" s="240">
        <v>0</v>
      </c>
      <c r="D64" s="240"/>
      <c r="E64" s="241"/>
      <c r="F64" s="231"/>
    </row>
    <row r="65" spans="1:6" x14ac:dyDescent="0.25">
      <c r="A65" s="243" t="s">
        <v>212</v>
      </c>
      <c r="B65" s="239" t="s">
        <v>213</v>
      </c>
      <c r="C65" s="244"/>
      <c r="D65" s="244"/>
      <c r="E65" s="245"/>
      <c r="F65" s="244"/>
    </row>
    <row r="66" spans="1:6" ht="25.5" x14ac:dyDescent="0.25">
      <c r="A66" s="242" t="s">
        <v>58</v>
      </c>
      <c r="B66" s="239" t="s">
        <v>227</v>
      </c>
      <c r="C66" s="240">
        <v>0</v>
      </c>
      <c r="D66" s="240"/>
      <c r="E66" s="241">
        <f>E67+E68</f>
        <v>6965.2</v>
      </c>
      <c r="F66" s="231" t="e">
        <f>+E66/C66*100</f>
        <v>#DIV/0!</v>
      </c>
    </row>
    <row r="67" spans="1:6" x14ac:dyDescent="0.25">
      <c r="A67" s="243" t="s">
        <v>230</v>
      </c>
      <c r="B67" s="239" t="s">
        <v>231</v>
      </c>
      <c r="C67" s="244"/>
      <c r="D67" s="244"/>
      <c r="E67" s="245">
        <v>1339.2</v>
      </c>
      <c r="F67" s="244"/>
    </row>
    <row r="68" spans="1:6" x14ac:dyDescent="0.25">
      <c r="A68" s="243" t="s">
        <v>429</v>
      </c>
      <c r="B68" s="239" t="s">
        <v>347</v>
      </c>
      <c r="C68" s="244"/>
      <c r="D68" s="244"/>
      <c r="E68" s="245">
        <v>5626</v>
      </c>
      <c r="F68" s="244"/>
    </row>
    <row r="69" spans="1:6" ht="25.5" x14ac:dyDescent="0.25">
      <c r="A69" s="242" t="s">
        <v>232</v>
      </c>
      <c r="B69" s="239" t="s">
        <v>233</v>
      </c>
      <c r="C69" s="240">
        <v>81300</v>
      </c>
      <c r="D69" s="240"/>
      <c r="E69" s="245">
        <f>+E70+E71+E72+E73+E74+E75+E76+E77+E78</f>
        <v>35368.829999999994</v>
      </c>
      <c r="F69" s="231">
        <f>+E69/C69*100</f>
        <v>43.504095940959402</v>
      </c>
    </row>
    <row r="70" spans="1:6" x14ac:dyDescent="0.25">
      <c r="A70" s="243" t="s">
        <v>236</v>
      </c>
      <c r="B70" s="239" t="s">
        <v>237</v>
      </c>
      <c r="C70" s="244"/>
      <c r="D70" s="244"/>
      <c r="E70" s="245">
        <v>0</v>
      </c>
      <c r="F70" s="244"/>
    </row>
    <row r="71" spans="1:6" x14ac:dyDescent="0.25">
      <c r="A71" s="243" t="s">
        <v>240</v>
      </c>
      <c r="B71" s="239" t="s">
        <v>241</v>
      </c>
      <c r="C71" s="244"/>
      <c r="D71" s="244"/>
      <c r="E71" s="245">
        <v>16357.51</v>
      </c>
      <c r="F71" s="244"/>
    </row>
    <row r="72" spans="1:6" x14ac:dyDescent="0.25">
      <c r="A72" s="243" t="s">
        <v>435</v>
      </c>
      <c r="B72" s="239" t="s">
        <v>436</v>
      </c>
      <c r="C72" s="244"/>
      <c r="D72" s="244"/>
      <c r="E72" s="245">
        <v>3868.79</v>
      </c>
      <c r="F72" s="244"/>
    </row>
    <row r="73" spans="1:6" x14ac:dyDescent="0.25">
      <c r="A73" s="243" t="s">
        <v>437</v>
      </c>
      <c r="B73" s="239" t="s">
        <v>438</v>
      </c>
      <c r="C73" s="244"/>
      <c r="D73" s="244"/>
      <c r="E73" s="245">
        <v>3301.38</v>
      </c>
      <c r="F73" s="244"/>
    </row>
    <row r="74" spans="1:6" x14ac:dyDescent="0.25">
      <c r="A74" s="243" t="s">
        <v>242</v>
      </c>
      <c r="B74" s="239" t="s">
        <v>243</v>
      </c>
      <c r="C74" s="244"/>
      <c r="D74" s="244"/>
      <c r="E74" s="245">
        <v>9307.91</v>
      </c>
      <c r="F74" s="244"/>
    </row>
    <row r="75" spans="1:6" x14ac:dyDescent="0.25">
      <c r="A75" s="243" t="s">
        <v>439</v>
      </c>
      <c r="B75" s="239" t="s">
        <v>440</v>
      </c>
      <c r="C75" s="244"/>
      <c r="D75" s="244"/>
      <c r="E75" s="245"/>
      <c r="F75" s="244"/>
    </row>
    <row r="76" spans="1:6" x14ac:dyDescent="0.25">
      <c r="A76" s="243" t="s">
        <v>441</v>
      </c>
      <c r="B76" s="239" t="s">
        <v>359</v>
      </c>
      <c r="C76" s="244"/>
      <c r="D76" s="244"/>
      <c r="E76" s="245"/>
      <c r="F76" s="244"/>
    </row>
    <row r="77" spans="1:6" x14ac:dyDescent="0.25">
      <c r="A77" s="243" t="s">
        <v>442</v>
      </c>
      <c r="B77" s="239" t="s">
        <v>361</v>
      </c>
      <c r="C77" s="244"/>
      <c r="D77" s="244"/>
      <c r="E77" s="245"/>
      <c r="F77" s="244"/>
    </row>
    <row r="78" spans="1:6" x14ac:dyDescent="0.25">
      <c r="A78" s="243" t="s">
        <v>449</v>
      </c>
      <c r="B78" s="239" t="s">
        <v>450</v>
      </c>
      <c r="C78" s="244"/>
      <c r="D78" s="244"/>
      <c r="E78" s="245">
        <v>2533.2399999999998</v>
      </c>
      <c r="F78" s="244"/>
    </row>
    <row r="79" spans="1:6" x14ac:dyDescent="0.25">
      <c r="A79" s="243" t="s">
        <v>246</v>
      </c>
      <c r="B79" s="239" t="s">
        <v>247</v>
      </c>
      <c r="C79" s="244"/>
      <c r="D79" s="244"/>
      <c r="E79" s="245"/>
      <c r="F79" s="244"/>
    </row>
    <row r="80" spans="1:6" ht="25.5" x14ac:dyDescent="0.25">
      <c r="A80" s="242" t="s">
        <v>248</v>
      </c>
      <c r="B80" s="239" t="s">
        <v>249</v>
      </c>
      <c r="C80" s="240">
        <v>0</v>
      </c>
      <c r="D80" s="240"/>
      <c r="E80" s="241"/>
      <c r="F80" s="231"/>
    </row>
    <row r="81" spans="1:6" x14ac:dyDescent="0.25">
      <c r="A81" s="243" t="s">
        <v>252</v>
      </c>
      <c r="B81" s="239" t="s">
        <v>251</v>
      </c>
      <c r="C81" s="244"/>
      <c r="D81" s="244"/>
      <c r="E81" s="245"/>
      <c r="F81" s="244"/>
    </row>
    <row r="82" spans="1:6" ht="25.5" x14ac:dyDescent="0.25">
      <c r="A82" s="236" t="s">
        <v>544</v>
      </c>
      <c r="B82" s="237" t="s">
        <v>545</v>
      </c>
      <c r="C82" s="229">
        <v>12050</v>
      </c>
      <c r="D82" s="229"/>
      <c r="E82" s="230">
        <f>E96+E118</f>
        <v>49939.840000000004</v>
      </c>
      <c r="F82" s="231">
        <f>+E82/C82*100</f>
        <v>414.43850622406637</v>
      </c>
    </row>
    <row r="83" spans="1:6" x14ac:dyDescent="0.25">
      <c r="A83" s="246" t="s">
        <v>82</v>
      </c>
      <c r="B83" s="239" t="s">
        <v>484</v>
      </c>
      <c r="C83" s="247"/>
      <c r="D83" s="247"/>
      <c r="E83" s="241"/>
      <c r="F83" s="247"/>
    </row>
    <row r="84" spans="1:6" x14ac:dyDescent="0.25">
      <c r="A84" s="242" t="s">
        <v>97</v>
      </c>
      <c r="B84" s="239" t="s">
        <v>98</v>
      </c>
      <c r="C84" s="247"/>
      <c r="D84" s="247"/>
      <c r="E84" s="241"/>
      <c r="F84" s="247"/>
    </row>
    <row r="85" spans="1:6" x14ac:dyDescent="0.25">
      <c r="A85" s="243" t="s">
        <v>380</v>
      </c>
      <c r="B85" s="239" t="s">
        <v>381</v>
      </c>
      <c r="C85" s="244"/>
      <c r="D85" s="244"/>
      <c r="E85" s="245"/>
      <c r="F85" s="244"/>
    </row>
    <row r="86" spans="1:6" x14ac:dyDescent="0.25">
      <c r="A86" s="246" t="s">
        <v>59</v>
      </c>
      <c r="B86" s="239" t="s">
        <v>60</v>
      </c>
      <c r="C86" s="240">
        <v>0</v>
      </c>
      <c r="D86" s="240"/>
      <c r="E86" s="241"/>
      <c r="F86" s="231"/>
    </row>
    <row r="87" spans="1:6" x14ac:dyDescent="0.25">
      <c r="A87" s="242" t="s">
        <v>82</v>
      </c>
      <c r="B87" s="239" t="s">
        <v>83</v>
      </c>
      <c r="C87" s="240">
        <v>0</v>
      </c>
      <c r="D87" s="247"/>
      <c r="E87" s="241"/>
      <c r="F87" s="247"/>
    </row>
    <row r="88" spans="1:6" x14ac:dyDescent="0.25">
      <c r="A88" s="243" t="s">
        <v>86</v>
      </c>
      <c r="B88" s="239" t="s">
        <v>87</v>
      </c>
      <c r="C88" s="244"/>
      <c r="D88" s="244"/>
      <c r="E88" s="245"/>
      <c r="F88" s="244"/>
    </row>
    <row r="89" spans="1:6" x14ac:dyDescent="0.25">
      <c r="A89" s="243" t="s">
        <v>95</v>
      </c>
      <c r="B89" s="239" t="s">
        <v>96</v>
      </c>
      <c r="C89" s="244"/>
      <c r="D89" s="244"/>
      <c r="E89" s="245"/>
      <c r="F89" s="244"/>
    </row>
    <row r="90" spans="1:6" x14ac:dyDescent="0.25">
      <c r="A90" s="242" t="s">
        <v>97</v>
      </c>
      <c r="B90" s="239" t="s">
        <v>98</v>
      </c>
      <c r="C90" s="240">
        <v>0</v>
      </c>
      <c r="D90" s="240"/>
      <c r="E90" s="241"/>
      <c r="F90" s="231"/>
    </row>
    <row r="91" spans="1:6" x14ac:dyDescent="0.25">
      <c r="A91" s="243" t="s">
        <v>101</v>
      </c>
      <c r="B91" s="239" t="s">
        <v>102</v>
      </c>
      <c r="C91" s="244"/>
      <c r="D91" s="244"/>
      <c r="E91" s="245"/>
      <c r="F91" s="244"/>
    </row>
    <row r="92" spans="1:6" x14ac:dyDescent="0.25">
      <c r="A92" s="243" t="s">
        <v>135</v>
      </c>
      <c r="B92" s="239" t="s">
        <v>136</v>
      </c>
      <c r="C92" s="244"/>
      <c r="D92" s="244"/>
      <c r="E92" s="245"/>
      <c r="F92" s="244"/>
    </row>
    <row r="93" spans="1:6" x14ac:dyDescent="0.25">
      <c r="A93" s="243" t="s">
        <v>139</v>
      </c>
      <c r="B93" s="239" t="s">
        <v>140</v>
      </c>
      <c r="C93" s="244"/>
      <c r="D93" s="244"/>
      <c r="E93" s="245"/>
      <c r="F93" s="244"/>
    </row>
    <row r="94" spans="1:6" ht="25.5" x14ac:dyDescent="0.25">
      <c r="A94" s="243" t="s">
        <v>143</v>
      </c>
      <c r="B94" s="239" t="s">
        <v>142</v>
      </c>
      <c r="C94" s="244"/>
      <c r="D94" s="244"/>
      <c r="E94" s="245"/>
      <c r="F94" s="244"/>
    </row>
    <row r="95" spans="1:6" x14ac:dyDescent="0.25">
      <c r="A95" s="243" t="s">
        <v>150</v>
      </c>
      <c r="B95" s="239" t="s">
        <v>151</v>
      </c>
      <c r="C95" s="244"/>
      <c r="D95" s="244"/>
      <c r="E95" s="245"/>
      <c r="F95" s="244"/>
    </row>
    <row r="96" spans="1:6" x14ac:dyDescent="0.25">
      <c r="A96" s="246" t="s">
        <v>63</v>
      </c>
      <c r="B96" s="239" t="s">
        <v>64</v>
      </c>
      <c r="C96" s="240">
        <v>12050</v>
      </c>
      <c r="D96" s="240"/>
      <c r="E96" s="241">
        <f>E101</f>
        <v>13581.04</v>
      </c>
      <c r="F96" s="231">
        <f t="shared" ref="F96" si="3">+E96/C96*100</f>
        <v>112.70572614107886</v>
      </c>
    </row>
    <row r="97" spans="1:6" x14ac:dyDescent="0.25">
      <c r="A97" s="242" t="s">
        <v>82</v>
      </c>
      <c r="B97" s="239" t="s">
        <v>83</v>
      </c>
      <c r="C97" s="240">
        <v>0</v>
      </c>
      <c r="D97" s="240"/>
      <c r="E97" s="241"/>
      <c r="F97" s="231"/>
    </row>
    <row r="98" spans="1:6" x14ac:dyDescent="0.25">
      <c r="A98" s="243" t="s">
        <v>86</v>
      </c>
      <c r="B98" s="239" t="s">
        <v>87</v>
      </c>
      <c r="C98" s="244"/>
      <c r="D98" s="244"/>
      <c r="E98" s="245"/>
      <c r="F98" s="244"/>
    </row>
    <row r="99" spans="1:6" x14ac:dyDescent="0.25">
      <c r="A99" s="243" t="s">
        <v>92</v>
      </c>
      <c r="B99" s="239" t="s">
        <v>91</v>
      </c>
      <c r="C99" s="244"/>
      <c r="D99" s="244"/>
      <c r="E99" s="245"/>
      <c r="F99" s="244"/>
    </row>
    <row r="100" spans="1:6" x14ac:dyDescent="0.25">
      <c r="A100" s="243" t="s">
        <v>95</v>
      </c>
      <c r="B100" s="239" t="s">
        <v>96</v>
      </c>
      <c r="C100" s="244"/>
      <c r="D100" s="244"/>
      <c r="E100" s="245"/>
      <c r="F100" s="244"/>
    </row>
    <row r="101" spans="1:6" x14ac:dyDescent="0.25">
      <c r="A101" s="242" t="s">
        <v>97</v>
      </c>
      <c r="B101" s="239" t="s">
        <v>98</v>
      </c>
      <c r="C101" s="240">
        <v>12050</v>
      </c>
      <c r="D101" s="240"/>
      <c r="E101" s="241">
        <f>E102+E112+E113+E114</f>
        <v>13581.04</v>
      </c>
      <c r="F101" s="231">
        <f>+E101/C101*100</f>
        <v>112.70572614107886</v>
      </c>
    </row>
    <row r="102" spans="1:6" x14ac:dyDescent="0.25">
      <c r="A102" s="243" t="s">
        <v>101</v>
      </c>
      <c r="B102" s="239" t="s">
        <v>102</v>
      </c>
      <c r="C102" s="244"/>
      <c r="D102" s="244"/>
      <c r="E102" s="245">
        <v>9802.73</v>
      </c>
      <c r="F102" s="244"/>
    </row>
    <row r="103" spans="1:6" x14ac:dyDescent="0.25">
      <c r="A103" s="243" t="s">
        <v>105</v>
      </c>
      <c r="B103" s="239" t="s">
        <v>106</v>
      </c>
      <c r="C103" s="244"/>
      <c r="D103" s="244"/>
      <c r="E103" s="245"/>
      <c r="F103" s="244"/>
    </row>
    <row r="104" spans="1:6" x14ac:dyDescent="0.25">
      <c r="A104" s="243" t="s">
        <v>111</v>
      </c>
      <c r="B104" s="239" t="s">
        <v>112</v>
      </c>
      <c r="C104" s="244"/>
      <c r="D104" s="244"/>
      <c r="E104" s="245"/>
      <c r="F104" s="244"/>
    </row>
    <row r="105" spans="1:6" x14ac:dyDescent="0.25">
      <c r="A105" s="243" t="s">
        <v>380</v>
      </c>
      <c r="B105" s="239" t="s">
        <v>381</v>
      </c>
      <c r="C105" s="244"/>
      <c r="D105" s="244"/>
      <c r="E105" s="245"/>
      <c r="F105" s="244"/>
    </row>
    <row r="106" spans="1:6" x14ac:dyDescent="0.25">
      <c r="A106" s="243" t="s">
        <v>113</v>
      </c>
      <c r="B106" s="239" t="s">
        <v>114</v>
      </c>
      <c r="C106" s="244"/>
      <c r="D106" s="244"/>
      <c r="E106" s="245"/>
      <c r="F106" s="244"/>
    </row>
    <row r="107" spans="1:6" x14ac:dyDescent="0.25">
      <c r="A107" s="243" t="s">
        <v>123</v>
      </c>
      <c r="B107" s="239" t="s">
        <v>124</v>
      </c>
      <c r="C107" s="244"/>
      <c r="D107" s="244"/>
      <c r="E107" s="245"/>
      <c r="F107" s="244"/>
    </row>
    <row r="108" spans="1:6" x14ac:dyDescent="0.25">
      <c r="A108" s="243" t="s">
        <v>127</v>
      </c>
      <c r="B108" s="239" t="s">
        <v>128</v>
      </c>
      <c r="C108" s="244"/>
      <c r="D108" s="244"/>
      <c r="E108" s="245"/>
      <c r="F108" s="244"/>
    </row>
    <row r="109" spans="1:6" x14ac:dyDescent="0.25">
      <c r="A109" s="243" t="s">
        <v>131</v>
      </c>
      <c r="B109" s="239" t="s">
        <v>132</v>
      </c>
      <c r="C109" s="244"/>
      <c r="D109" s="244"/>
      <c r="E109" s="245"/>
      <c r="F109" s="244"/>
    </row>
    <row r="110" spans="1:6" x14ac:dyDescent="0.25">
      <c r="A110" s="243" t="s">
        <v>135</v>
      </c>
      <c r="B110" s="239" t="s">
        <v>136</v>
      </c>
      <c r="C110" s="244"/>
      <c r="D110" s="244"/>
      <c r="E110" s="245"/>
      <c r="F110" s="244"/>
    </row>
    <row r="111" spans="1:6" x14ac:dyDescent="0.25">
      <c r="A111" s="243" t="s">
        <v>137</v>
      </c>
      <c r="B111" s="239" t="s">
        <v>138</v>
      </c>
      <c r="C111" s="244"/>
      <c r="D111" s="244"/>
      <c r="E111" s="245"/>
      <c r="F111" s="244"/>
    </row>
    <row r="112" spans="1:6" x14ac:dyDescent="0.25">
      <c r="A112" s="243" t="s">
        <v>139</v>
      </c>
      <c r="B112" s="239" t="s">
        <v>140</v>
      </c>
      <c r="C112" s="244"/>
      <c r="D112" s="244"/>
      <c r="E112" s="245">
        <v>1313.69</v>
      </c>
      <c r="F112" s="244"/>
    </row>
    <row r="113" spans="1:6" ht="25.5" x14ac:dyDescent="0.25">
      <c r="A113" s="243" t="s">
        <v>143</v>
      </c>
      <c r="B113" s="239" t="s">
        <v>142</v>
      </c>
      <c r="C113" s="244"/>
      <c r="D113" s="244"/>
      <c r="E113" s="245">
        <v>190</v>
      </c>
      <c r="F113" s="244"/>
    </row>
    <row r="114" spans="1:6" x14ac:dyDescent="0.25">
      <c r="A114" s="243" t="s">
        <v>150</v>
      </c>
      <c r="B114" s="239" t="s">
        <v>151</v>
      </c>
      <c r="C114" s="244"/>
      <c r="D114" s="244"/>
      <c r="E114" s="245">
        <v>2274.62</v>
      </c>
      <c r="F114" s="244"/>
    </row>
    <row r="115" spans="1:6" x14ac:dyDescent="0.25">
      <c r="A115" s="243" t="s">
        <v>158</v>
      </c>
      <c r="B115" s="239" t="s">
        <v>145</v>
      </c>
      <c r="C115" s="244"/>
      <c r="D115" s="244"/>
      <c r="E115" s="245"/>
      <c r="F115" s="244"/>
    </row>
    <row r="116" spans="1:6" ht="25.5" x14ac:dyDescent="0.25">
      <c r="A116" s="242" t="s">
        <v>232</v>
      </c>
      <c r="B116" s="239" t="s">
        <v>233</v>
      </c>
      <c r="C116" s="240">
        <v>0</v>
      </c>
      <c r="D116" s="240"/>
      <c r="E116" s="241"/>
      <c r="F116" s="231"/>
    </row>
    <row r="117" spans="1:6" x14ac:dyDescent="0.25">
      <c r="A117" s="243" t="s">
        <v>240</v>
      </c>
      <c r="B117" s="239" t="s">
        <v>241</v>
      </c>
      <c r="C117" s="244"/>
      <c r="D117" s="244"/>
      <c r="E117" s="245"/>
      <c r="F117" s="244"/>
    </row>
    <row r="118" spans="1:6" x14ac:dyDescent="0.25">
      <c r="A118" s="246" t="s">
        <v>74</v>
      </c>
      <c r="B118" s="239" t="s">
        <v>75</v>
      </c>
      <c r="C118" s="240">
        <v>0</v>
      </c>
      <c r="D118" s="240"/>
      <c r="E118" s="241">
        <f>E119+E123</f>
        <v>36358.800000000003</v>
      </c>
      <c r="F118" s="231" t="e">
        <f t="shared" ref="F118" si="4">+E118/C118*100</f>
        <v>#DIV/0!</v>
      </c>
    </row>
    <row r="119" spans="1:6" x14ac:dyDescent="0.25">
      <c r="A119" s="242" t="s">
        <v>82</v>
      </c>
      <c r="B119" s="239" t="s">
        <v>83</v>
      </c>
      <c r="C119" s="240">
        <v>0</v>
      </c>
      <c r="D119" s="240"/>
      <c r="E119" s="241"/>
      <c r="F119" s="231"/>
    </row>
    <row r="120" spans="1:6" x14ac:dyDescent="0.25">
      <c r="A120" s="243" t="s">
        <v>86</v>
      </c>
      <c r="B120" s="239" t="s">
        <v>87</v>
      </c>
      <c r="C120" s="244"/>
      <c r="D120" s="244"/>
      <c r="E120" s="245"/>
      <c r="F120" s="244"/>
    </row>
    <row r="121" spans="1:6" x14ac:dyDescent="0.25">
      <c r="A121" s="243" t="s">
        <v>92</v>
      </c>
      <c r="B121" s="239" t="s">
        <v>91</v>
      </c>
      <c r="C121" s="244"/>
      <c r="D121" s="244"/>
      <c r="E121" s="245"/>
      <c r="F121" s="244"/>
    </row>
    <row r="122" spans="1:6" x14ac:dyDescent="0.25">
      <c r="A122" s="243" t="s">
        <v>95</v>
      </c>
      <c r="B122" s="239" t="s">
        <v>96</v>
      </c>
      <c r="C122" s="244"/>
      <c r="D122" s="244"/>
      <c r="E122" s="245"/>
      <c r="F122" s="244"/>
    </row>
    <row r="123" spans="1:6" x14ac:dyDescent="0.25">
      <c r="A123" s="242" t="s">
        <v>97</v>
      </c>
      <c r="B123" s="239" t="s">
        <v>98</v>
      </c>
      <c r="C123" s="240">
        <v>0</v>
      </c>
      <c r="D123" s="240"/>
      <c r="E123" s="241">
        <f>E124</f>
        <v>36358.800000000003</v>
      </c>
      <c r="F123" s="231" t="e">
        <f>+E123/C123*100</f>
        <v>#DIV/0!</v>
      </c>
    </row>
    <row r="124" spans="1:6" x14ac:dyDescent="0.25">
      <c r="A124" s="243" t="s">
        <v>101</v>
      </c>
      <c r="B124" s="239" t="s">
        <v>102</v>
      </c>
      <c r="C124" s="244"/>
      <c r="D124" s="244"/>
      <c r="E124" s="245">
        <v>36358.800000000003</v>
      </c>
      <c r="F124" s="244"/>
    </row>
    <row r="125" spans="1:6" ht="57.75" customHeight="1" x14ac:dyDescent="0.25">
      <c r="A125" s="236" t="s">
        <v>546</v>
      </c>
      <c r="B125" s="237" t="s">
        <v>547</v>
      </c>
      <c r="C125" s="229">
        <v>1417334</v>
      </c>
      <c r="D125" s="229"/>
      <c r="E125" s="230">
        <f>E126+E184+E253+E275+E333</f>
        <v>1191160.02</v>
      </c>
      <c r="F125" s="231">
        <f t="shared" ref="F125:F127" si="5">+E125/C125*100</f>
        <v>84.042294900143517</v>
      </c>
    </row>
    <row r="126" spans="1:6" ht="21.75" customHeight="1" x14ac:dyDescent="0.25">
      <c r="A126" s="238" t="s">
        <v>82</v>
      </c>
      <c r="B126" s="239" t="s">
        <v>484</v>
      </c>
      <c r="C126" s="240">
        <v>257550</v>
      </c>
      <c r="D126" s="240"/>
      <c r="E126" s="241">
        <f>E127+E131+E157+E163+E165+E168+E170+E171+E181</f>
        <v>196693.66</v>
      </c>
      <c r="F126" s="231">
        <f t="shared" si="5"/>
        <v>76.371058046981162</v>
      </c>
    </row>
    <row r="127" spans="1:6" ht="21" customHeight="1" x14ac:dyDescent="0.25">
      <c r="A127" s="242" t="s">
        <v>82</v>
      </c>
      <c r="B127" s="239" t="s">
        <v>83</v>
      </c>
      <c r="C127" s="240">
        <v>126000</v>
      </c>
      <c r="D127" s="240"/>
      <c r="E127" s="241">
        <f>E128+E129+E130</f>
        <v>112706.54999999999</v>
      </c>
      <c r="F127" s="231">
        <f t="shared" si="5"/>
        <v>89.449642857142848</v>
      </c>
    </row>
    <row r="128" spans="1:6" ht="18" customHeight="1" x14ac:dyDescent="0.25">
      <c r="A128" s="243" t="s">
        <v>86</v>
      </c>
      <c r="B128" s="239" t="s">
        <v>87</v>
      </c>
      <c r="C128" s="244"/>
      <c r="D128" s="244"/>
      <c r="E128" s="245">
        <v>4937.51</v>
      </c>
      <c r="F128" s="244"/>
    </row>
    <row r="129" spans="1:6" ht="21" customHeight="1" x14ac:dyDescent="0.25">
      <c r="A129" s="243" t="s">
        <v>92</v>
      </c>
      <c r="B129" s="239" t="s">
        <v>91</v>
      </c>
      <c r="C129" s="244"/>
      <c r="D129" s="244"/>
      <c r="E129" s="245">
        <v>107145.56</v>
      </c>
      <c r="F129" s="244"/>
    </row>
    <row r="130" spans="1:6" ht="18" customHeight="1" x14ac:dyDescent="0.25">
      <c r="A130" s="243" t="s">
        <v>95</v>
      </c>
      <c r="B130" s="239" t="s">
        <v>96</v>
      </c>
      <c r="C130" s="244"/>
      <c r="D130" s="244"/>
      <c r="E130" s="245">
        <v>623.48</v>
      </c>
      <c r="F130" s="244"/>
    </row>
    <row r="131" spans="1:6" ht="19.5" customHeight="1" x14ac:dyDescent="0.25">
      <c r="A131" s="242" t="s">
        <v>97</v>
      </c>
      <c r="B131" s="239" t="s">
        <v>98</v>
      </c>
      <c r="C131" s="240">
        <v>107480</v>
      </c>
      <c r="D131" s="240"/>
      <c r="E131" s="241">
        <f>E132+E133+E134++E135+E136+E137+E138+E139+E141+E140+E142+E143+E144+E145+E146+E147+E148+E149+E150+E151+E152+E153+E154+E155+E156</f>
        <v>79399.97</v>
      </c>
      <c r="F131" s="231">
        <f>+E131/C131*100</f>
        <v>73.874181243021965</v>
      </c>
    </row>
    <row r="132" spans="1:6" ht="18.75" customHeight="1" x14ac:dyDescent="0.25">
      <c r="A132" s="243" t="s">
        <v>101</v>
      </c>
      <c r="B132" s="239" t="s">
        <v>102</v>
      </c>
      <c r="C132" s="244"/>
      <c r="D132" s="244"/>
      <c r="E132" s="245">
        <v>12277.91</v>
      </c>
      <c r="F132" s="244"/>
    </row>
    <row r="133" spans="1:6" ht="22.5" customHeight="1" x14ac:dyDescent="0.25">
      <c r="A133" s="243" t="s">
        <v>103</v>
      </c>
      <c r="B133" s="239" t="s">
        <v>104</v>
      </c>
      <c r="C133" s="244"/>
      <c r="D133" s="244"/>
      <c r="E133" s="245">
        <v>42.31</v>
      </c>
      <c r="F133" s="244"/>
    </row>
    <row r="134" spans="1:6" ht="15" customHeight="1" x14ac:dyDescent="0.25">
      <c r="A134" s="243" t="s">
        <v>105</v>
      </c>
      <c r="B134" s="239" t="s">
        <v>106</v>
      </c>
      <c r="C134" s="244"/>
      <c r="D134" s="244"/>
      <c r="E134" s="245">
        <v>470</v>
      </c>
      <c r="F134" s="244"/>
    </row>
    <row r="135" spans="1:6" ht="19.5" customHeight="1" x14ac:dyDescent="0.25">
      <c r="A135" s="243" t="s">
        <v>111</v>
      </c>
      <c r="B135" s="239" t="s">
        <v>112</v>
      </c>
      <c r="C135" s="244"/>
      <c r="D135" s="244"/>
      <c r="E135" s="245"/>
      <c r="F135" s="244"/>
    </row>
    <row r="136" spans="1:6" ht="18.75" customHeight="1" x14ac:dyDescent="0.25">
      <c r="A136" s="243" t="s">
        <v>380</v>
      </c>
      <c r="B136" s="239" t="s">
        <v>381</v>
      </c>
      <c r="C136" s="244"/>
      <c r="D136" s="244"/>
      <c r="E136" s="245"/>
      <c r="F136" s="244"/>
    </row>
    <row r="137" spans="1:6" ht="13.5" customHeight="1" x14ac:dyDescent="0.25">
      <c r="A137" s="243" t="s">
        <v>113</v>
      </c>
      <c r="B137" s="239" t="s">
        <v>114</v>
      </c>
      <c r="C137" s="244"/>
      <c r="D137" s="244"/>
      <c r="E137" s="245"/>
      <c r="F137" s="244"/>
    </row>
    <row r="138" spans="1:6" ht="23.25" customHeight="1" x14ac:dyDescent="0.25">
      <c r="A138" s="243" t="s">
        <v>115</v>
      </c>
      <c r="B138" s="239" t="s">
        <v>116</v>
      </c>
      <c r="C138" s="244"/>
      <c r="D138" s="244"/>
      <c r="E138" s="245">
        <v>357.08</v>
      </c>
      <c r="F138" s="244"/>
    </row>
    <row r="139" spans="1:6" x14ac:dyDescent="0.25">
      <c r="A139" s="243" t="s">
        <v>117</v>
      </c>
      <c r="B139" s="239" t="s">
        <v>118</v>
      </c>
      <c r="C139" s="244"/>
      <c r="D139" s="244"/>
      <c r="E139" s="245"/>
      <c r="F139" s="244"/>
    </row>
    <row r="140" spans="1:6" x14ac:dyDescent="0.25">
      <c r="A140" s="243" t="s">
        <v>119</v>
      </c>
      <c r="B140" s="239" t="s">
        <v>120</v>
      </c>
      <c r="C140" s="244"/>
      <c r="D140" s="244"/>
      <c r="E140" s="245"/>
      <c r="F140" s="244"/>
    </row>
    <row r="141" spans="1:6" x14ac:dyDescent="0.25">
      <c r="A141" s="243" t="s">
        <v>123</v>
      </c>
      <c r="B141" s="239" t="s">
        <v>124</v>
      </c>
      <c r="C141" s="244"/>
      <c r="D141" s="244"/>
      <c r="E141" s="245"/>
      <c r="F141" s="244"/>
    </row>
    <row r="142" spans="1:6" x14ac:dyDescent="0.25">
      <c r="A142" s="243" t="s">
        <v>125</v>
      </c>
      <c r="B142" s="239" t="s">
        <v>126</v>
      </c>
      <c r="C142" s="244"/>
      <c r="D142" s="244"/>
      <c r="E142" s="245">
        <v>4656.2</v>
      </c>
      <c r="F142" s="244"/>
    </row>
    <row r="143" spans="1:6" x14ac:dyDescent="0.25">
      <c r="A143" s="243" t="s">
        <v>127</v>
      </c>
      <c r="B143" s="239" t="s">
        <v>128</v>
      </c>
      <c r="C143" s="244"/>
      <c r="D143" s="244"/>
      <c r="E143" s="245"/>
      <c r="F143" s="244"/>
    </row>
    <row r="144" spans="1:6" x14ac:dyDescent="0.25">
      <c r="A144" s="243" t="s">
        <v>129</v>
      </c>
      <c r="B144" s="239" t="s">
        <v>130</v>
      </c>
      <c r="C144" s="244"/>
      <c r="D144" s="244"/>
      <c r="E144" s="245"/>
      <c r="F144" s="244"/>
    </row>
    <row r="145" spans="1:6" x14ac:dyDescent="0.25">
      <c r="A145" s="243" t="s">
        <v>131</v>
      </c>
      <c r="B145" s="239" t="s">
        <v>132</v>
      </c>
      <c r="C145" s="244"/>
      <c r="D145" s="244"/>
      <c r="E145" s="245">
        <v>2877.76</v>
      </c>
      <c r="F145" s="244"/>
    </row>
    <row r="146" spans="1:6" x14ac:dyDescent="0.25">
      <c r="A146" s="243" t="s">
        <v>133</v>
      </c>
      <c r="B146" s="239" t="s">
        <v>134</v>
      </c>
      <c r="C146" s="244"/>
      <c r="D146" s="244"/>
      <c r="E146" s="245"/>
      <c r="F146" s="244"/>
    </row>
    <row r="147" spans="1:6" x14ac:dyDescent="0.25">
      <c r="A147" s="243" t="s">
        <v>135</v>
      </c>
      <c r="B147" s="239" t="s">
        <v>136</v>
      </c>
      <c r="C147" s="244"/>
      <c r="D147" s="244"/>
      <c r="E147" s="245">
        <v>42067.91</v>
      </c>
      <c r="F147" s="244"/>
    </row>
    <row r="148" spans="1:6" x14ac:dyDescent="0.25">
      <c r="A148" s="243" t="s">
        <v>137</v>
      </c>
      <c r="B148" s="239" t="s">
        <v>138</v>
      </c>
      <c r="C148" s="244"/>
      <c r="D148" s="244"/>
      <c r="E148" s="245"/>
      <c r="F148" s="244"/>
    </row>
    <row r="149" spans="1:6" x14ac:dyDescent="0.25">
      <c r="A149" s="243" t="s">
        <v>139</v>
      </c>
      <c r="B149" s="239" t="s">
        <v>140</v>
      </c>
      <c r="C149" s="244"/>
      <c r="D149" s="244"/>
      <c r="E149" s="245">
        <v>1341.12</v>
      </c>
      <c r="F149" s="244"/>
    </row>
    <row r="150" spans="1:6" ht="25.5" x14ac:dyDescent="0.25">
      <c r="A150" s="243" t="s">
        <v>143</v>
      </c>
      <c r="B150" s="239" t="s">
        <v>142</v>
      </c>
      <c r="C150" s="244"/>
      <c r="D150" s="244"/>
      <c r="E150" s="245">
        <v>975.68</v>
      </c>
      <c r="F150" s="244"/>
    </row>
    <row r="151" spans="1:6" x14ac:dyDescent="0.25">
      <c r="A151" s="243" t="s">
        <v>148</v>
      </c>
      <c r="B151" s="239" t="s">
        <v>149</v>
      </c>
      <c r="C151" s="244"/>
      <c r="D151" s="244"/>
      <c r="E151" s="245"/>
      <c r="F151" s="244"/>
    </row>
    <row r="152" spans="1:6" x14ac:dyDescent="0.25">
      <c r="A152" s="243" t="s">
        <v>150</v>
      </c>
      <c r="B152" s="239" t="s">
        <v>151</v>
      </c>
      <c r="C152" s="244"/>
      <c r="D152" s="244"/>
      <c r="E152" s="245">
        <v>14246.96</v>
      </c>
      <c r="F152" s="244"/>
    </row>
    <row r="153" spans="1:6" x14ac:dyDescent="0.25">
      <c r="A153" s="243" t="s">
        <v>152</v>
      </c>
      <c r="B153" s="239" t="s">
        <v>153</v>
      </c>
      <c r="C153" s="244"/>
      <c r="D153" s="244"/>
      <c r="E153" s="245"/>
      <c r="F153" s="244"/>
    </row>
    <row r="154" spans="1:6" x14ac:dyDescent="0.25">
      <c r="A154" s="243" t="s">
        <v>154</v>
      </c>
      <c r="B154" s="239" t="s">
        <v>155</v>
      </c>
      <c r="C154" s="244"/>
      <c r="D154" s="244"/>
      <c r="E154" s="245">
        <v>69.540000000000006</v>
      </c>
      <c r="F154" s="244"/>
    </row>
    <row r="155" spans="1:6" x14ac:dyDescent="0.25">
      <c r="A155" s="243" t="s">
        <v>156</v>
      </c>
      <c r="B155" s="239" t="s">
        <v>157</v>
      </c>
      <c r="C155" s="244"/>
      <c r="D155" s="244"/>
      <c r="E155" s="245"/>
      <c r="F155" s="244"/>
    </row>
    <row r="156" spans="1:6" x14ac:dyDescent="0.25">
      <c r="A156" s="243" t="s">
        <v>158</v>
      </c>
      <c r="B156" s="239" t="s">
        <v>145</v>
      </c>
      <c r="C156" s="244"/>
      <c r="D156" s="244"/>
      <c r="E156" s="245">
        <v>17.5</v>
      </c>
      <c r="F156" s="244"/>
    </row>
    <row r="157" spans="1:6" x14ac:dyDescent="0.25">
      <c r="A157" s="242" t="s">
        <v>159</v>
      </c>
      <c r="B157" s="239" t="s">
        <v>160</v>
      </c>
      <c r="C157" s="240">
        <v>570</v>
      </c>
      <c r="D157" s="240"/>
      <c r="E157" s="241">
        <f>E159+E161</f>
        <v>1026.94</v>
      </c>
      <c r="F157" s="231">
        <f>+E157/C157*100</f>
        <v>180.16491228070177</v>
      </c>
    </row>
    <row r="158" spans="1:6" ht="38.25" x14ac:dyDescent="0.25">
      <c r="A158" s="243" t="s">
        <v>386</v>
      </c>
      <c r="B158" s="239" t="s">
        <v>387</v>
      </c>
      <c r="C158" s="244"/>
      <c r="D158" s="244"/>
      <c r="E158" s="245"/>
      <c r="F158" s="244"/>
    </row>
    <row r="159" spans="1:6" x14ac:dyDescent="0.25">
      <c r="A159" s="243" t="s">
        <v>163</v>
      </c>
      <c r="B159" s="239" t="s">
        <v>164</v>
      </c>
      <c r="C159" s="244"/>
      <c r="D159" s="244"/>
      <c r="E159" s="245">
        <v>1023.93</v>
      </c>
      <c r="F159" s="244"/>
    </row>
    <row r="160" spans="1:6" ht="25.5" x14ac:dyDescent="0.25">
      <c r="A160" s="243" t="s">
        <v>388</v>
      </c>
      <c r="B160" s="239" t="s">
        <v>389</v>
      </c>
      <c r="C160" s="244"/>
      <c r="D160" s="244"/>
      <c r="E160" s="245"/>
      <c r="F160" s="244"/>
    </row>
    <row r="161" spans="1:6" x14ac:dyDescent="0.25">
      <c r="A161" s="243" t="s">
        <v>390</v>
      </c>
      <c r="B161" s="239" t="s">
        <v>391</v>
      </c>
      <c r="C161" s="244"/>
      <c r="D161" s="244"/>
      <c r="E161" s="245">
        <v>3.01</v>
      </c>
      <c r="F161" s="244"/>
    </row>
    <row r="162" spans="1:6" x14ac:dyDescent="0.25">
      <c r="A162" s="243" t="s">
        <v>392</v>
      </c>
      <c r="B162" s="239" t="s">
        <v>393</v>
      </c>
      <c r="C162" s="244"/>
      <c r="D162" s="244"/>
      <c r="E162" s="245"/>
      <c r="F162" s="244"/>
    </row>
    <row r="163" spans="1:6" ht="25.5" x14ac:dyDescent="0.25">
      <c r="A163" s="242" t="s">
        <v>174</v>
      </c>
      <c r="B163" s="239" t="s">
        <v>175</v>
      </c>
      <c r="C163" s="247">
        <v>0</v>
      </c>
      <c r="D163" s="247"/>
      <c r="E163" s="241"/>
      <c r="F163" s="247"/>
    </row>
    <row r="164" spans="1:6" ht="25.5" x14ac:dyDescent="0.25">
      <c r="A164" s="243" t="s">
        <v>196</v>
      </c>
      <c r="B164" s="239" t="s">
        <v>197</v>
      </c>
      <c r="C164" s="244"/>
      <c r="D164" s="244"/>
      <c r="E164" s="245"/>
      <c r="F164" s="244"/>
    </row>
    <row r="165" spans="1:6" ht="25.5" x14ac:dyDescent="0.25">
      <c r="A165" s="242" t="s">
        <v>202</v>
      </c>
      <c r="B165" s="239" t="s">
        <v>203</v>
      </c>
      <c r="C165" s="240">
        <v>20000</v>
      </c>
      <c r="D165" s="240"/>
      <c r="E165" s="241"/>
      <c r="F165" s="231">
        <f>+E165/C165*100</f>
        <v>0</v>
      </c>
    </row>
    <row r="166" spans="1:6" x14ac:dyDescent="0.25">
      <c r="A166" s="243" t="s">
        <v>206</v>
      </c>
      <c r="B166" s="239" t="s">
        <v>207</v>
      </c>
      <c r="C166" s="244"/>
      <c r="D166" s="244"/>
      <c r="E166" s="245"/>
      <c r="F166" s="244"/>
    </row>
    <row r="167" spans="1:6" x14ac:dyDescent="0.25">
      <c r="A167" s="243" t="s">
        <v>411</v>
      </c>
      <c r="B167" s="239" t="s">
        <v>412</v>
      </c>
      <c r="C167" s="244"/>
      <c r="D167" s="244"/>
      <c r="E167" s="245"/>
      <c r="F167" s="244"/>
    </row>
    <row r="168" spans="1:6" x14ac:dyDescent="0.25">
      <c r="A168" s="242" t="s">
        <v>208</v>
      </c>
      <c r="B168" s="239" t="s">
        <v>209</v>
      </c>
      <c r="C168" s="240">
        <v>0</v>
      </c>
      <c r="D168" s="240"/>
      <c r="E168" s="241"/>
      <c r="F168" s="231"/>
    </row>
    <row r="169" spans="1:6" x14ac:dyDescent="0.25">
      <c r="A169" s="243" t="s">
        <v>212</v>
      </c>
      <c r="B169" s="239" t="s">
        <v>213</v>
      </c>
      <c r="C169" s="244"/>
      <c r="D169" s="244"/>
      <c r="E169" s="245"/>
      <c r="F169" s="244"/>
    </row>
    <row r="170" spans="1:6" ht="25.5" x14ac:dyDescent="0.25">
      <c r="A170" s="242" t="s">
        <v>58</v>
      </c>
      <c r="B170" s="239" t="s">
        <v>227</v>
      </c>
      <c r="C170" s="240">
        <v>0</v>
      </c>
      <c r="D170" s="240"/>
      <c r="E170" s="248"/>
      <c r="F170" s="247"/>
    </row>
    <row r="171" spans="1:6" ht="25.5" x14ac:dyDescent="0.25">
      <c r="A171" s="242" t="s">
        <v>232</v>
      </c>
      <c r="B171" s="239" t="s">
        <v>233</v>
      </c>
      <c r="C171" s="240">
        <v>3500</v>
      </c>
      <c r="D171" s="240"/>
      <c r="E171" s="241">
        <f>E172+E173</f>
        <v>3560.2</v>
      </c>
      <c r="F171" s="231">
        <f>+E171/C171*100</f>
        <v>101.71999999999998</v>
      </c>
    </row>
    <row r="172" spans="1:6" x14ac:dyDescent="0.25">
      <c r="A172" s="243" t="s">
        <v>240</v>
      </c>
      <c r="B172" s="239" t="s">
        <v>241</v>
      </c>
      <c r="C172" s="244"/>
      <c r="D172" s="244"/>
      <c r="E172" s="245">
        <v>2965</v>
      </c>
      <c r="F172" s="244"/>
    </row>
    <row r="173" spans="1:6" x14ac:dyDescent="0.25">
      <c r="A173" s="243" t="s">
        <v>435</v>
      </c>
      <c r="B173" s="239" t="s">
        <v>436</v>
      </c>
      <c r="C173" s="244"/>
      <c r="D173" s="244"/>
      <c r="E173" s="245">
        <v>595.20000000000005</v>
      </c>
      <c r="F173" s="244"/>
    </row>
    <row r="174" spans="1:6" x14ac:dyDescent="0.25">
      <c r="A174" s="243" t="s">
        <v>437</v>
      </c>
      <c r="B174" s="239" t="s">
        <v>438</v>
      </c>
      <c r="C174" s="244"/>
      <c r="D174" s="244"/>
      <c r="E174" s="245"/>
      <c r="F174" s="244"/>
    </row>
    <row r="175" spans="1:6" x14ac:dyDescent="0.25">
      <c r="A175" s="243" t="s">
        <v>242</v>
      </c>
      <c r="B175" s="239" t="s">
        <v>243</v>
      </c>
      <c r="C175" s="244"/>
      <c r="D175" s="244"/>
      <c r="E175" s="245"/>
      <c r="F175" s="244"/>
    </row>
    <row r="176" spans="1:6" x14ac:dyDescent="0.25">
      <c r="A176" s="243" t="s">
        <v>439</v>
      </c>
      <c r="B176" s="239" t="s">
        <v>440</v>
      </c>
      <c r="C176" s="244"/>
      <c r="D176" s="244"/>
      <c r="E176" s="245"/>
      <c r="F176" s="244"/>
    </row>
    <row r="177" spans="1:6" x14ac:dyDescent="0.25">
      <c r="A177" s="243" t="s">
        <v>441</v>
      </c>
      <c r="B177" s="239" t="s">
        <v>359</v>
      </c>
      <c r="C177" s="244"/>
      <c r="D177" s="244"/>
      <c r="E177" s="245"/>
      <c r="F177" s="244"/>
    </row>
    <row r="178" spans="1:6" x14ac:dyDescent="0.25">
      <c r="A178" s="243" t="s">
        <v>442</v>
      </c>
      <c r="B178" s="239" t="s">
        <v>361</v>
      </c>
      <c r="C178" s="244"/>
      <c r="D178" s="244"/>
      <c r="E178" s="245"/>
      <c r="F178" s="244"/>
    </row>
    <row r="179" spans="1:6" x14ac:dyDescent="0.25">
      <c r="A179" s="243" t="s">
        <v>445</v>
      </c>
      <c r="B179" s="239" t="s">
        <v>365</v>
      </c>
      <c r="C179" s="244"/>
      <c r="D179" s="244"/>
      <c r="E179" s="245"/>
      <c r="F179" s="244"/>
    </row>
    <row r="180" spans="1:6" x14ac:dyDescent="0.25">
      <c r="A180" s="243" t="s">
        <v>449</v>
      </c>
      <c r="B180" s="239" t="s">
        <v>450</v>
      </c>
      <c r="C180" s="244"/>
      <c r="D180" s="244"/>
      <c r="E180" s="245"/>
      <c r="F180" s="244"/>
    </row>
    <row r="181" spans="1:6" ht="25.5" x14ac:dyDescent="0.25">
      <c r="A181" s="242" t="s">
        <v>248</v>
      </c>
      <c r="B181" s="239" t="s">
        <v>249</v>
      </c>
      <c r="C181" s="240"/>
      <c r="D181" s="240"/>
      <c r="E181" s="241"/>
      <c r="F181" s="231"/>
    </row>
    <row r="182" spans="1:6" x14ac:dyDescent="0.25">
      <c r="A182" s="243" t="s">
        <v>252</v>
      </c>
      <c r="B182" s="239" t="s">
        <v>251</v>
      </c>
      <c r="C182" s="244"/>
      <c r="D182" s="244"/>
      <c r="E182" s="245"/>
      <c r="F182" s="244"/>
    </row>
    <row r="183" spans="1:6" ht="25.5" x14ac:dyDescent="0.25">
      <c r="A183" s="242" t="s">
        <v>519</v>
      </c>
      <c r="B183" s="239" t="s">
        <v>520</v>
      </c>
      <c r="C183" s="240">
        <v>0</v>
      </c>
      <c r="D183" s="240"/>
      <c r="E183" s="248"/>
      <c r="F183" s="247"/>
    </row>
    <row r="184" spans="1:6" x14ac:dyDescent="0.25">
      <c r="A184" s="246" t="s">
        <v>59</v>
      </c>
      <c r="B184" s="239" t="s">
        <v>60</v>
      </c>
      <c r="C184" s="240">
        <v>694340</v>
      </c>
      <c r="D184" s="240"/>
      <c r="E184" s="241">
        <f>E185+E192+E220+E226+E228+E231+E234+E237</f>
        <v>274494.83</v>
      </c>
      <c r="F184" s="231">
        <f t="shared" ref="F184:F185" si="6">+E184/C184*100</f>
        <v>39.533201313477548</v>
      </c>
    </row>
    <row r="185" spans="1:6" x14ac:dyDescent="0.25">
      <c r="A185" s="242" t="s">
        <v>82</v>
      </c>
      <c r="B185" s="239" t="s">
        <v>83</v>
      </c>
      <c r="C185" s="240">
        <v>109500</v>
      </c>
      <c r="D185" s="240"/>
      <c r="E185" s="241">
        <f>E186+E187+E188+E189+E190+E191</f>
        <v>122456.22</v>
      </c>
      <c r="F185" s="231">
        <f t="shared" si="6"/>
        <v>111.83216438356165</v>
      </c>
    </row>
    <row r="186" spans="1:6" x14ac:dyDescent="0.25">
      <c r="A186" s="243" t="s">
        <v>86</v>
      </c>
      <c r="B186" s="239" t="s">
        <v>87</v>
      </c>
      <c r="C186" s="244"/>
      <c r="D186" s="244"/>
      <c r="E186" s="245">
        <v>25290.45</v>
      </c>
      <c r="F186" s="244"/>
    </row>
    <row r="187" spans="1:6" x14ac:dyDescent="0.25">
      <c r="A187" s="243" t="s">
        <v>372</v>
      </c>
      <c r="B187" s="239" t="s">
        <v>373</v>
      </c>
      <c r="C187" s="244"/>
      <c r="D187" s="244"/>
      <c r="E187" s="245"/>
      <c r="F187" s="244"/>
    </row>
    <row r="188" spans="1:6" x14ac:dyDescent="0.25">
      <c r="A188" s="243" t="s">
        <v>88</v>
      </c>
      <c r="B188" s="239" t="s">
        <v>89</v>
      </c>
      <c r="C188" s="244"/>
      <c r="D188" s="244"/>
      <c r="E188" s="245"/>
      <c r="F188" s="244"/>
    </row>
    <row r="189" spans="1:6" x14ac:dyDescent="0.25">
      <c r="A189" s="243" t="s">
        <v>92</v>
      </c>
      <c r="B189" s="239" t="s">
        <v>91</v>
      </c>
      <c r="C189" s="244"/>
      <c r="D189" s="244"/>
      <c r="E189" s="245">
        <v>94520.85</v>
      </c>
      <c r="F189" s="244"/>
    </row>
    <row r="190" spans="1:6" x14ac:dyDescent="0.25">
      <c r="A190" s="243" t="s">
        <v>95</v>
      </c>
      <c r="B190" s="239" t="s">
        <v>96</v>
      </c>
      <c r="C190" s="244"/>
      <c r="D190" s="244"/>
      <c r="E190" s="245">
        <v>2644.92</v>
      </c>
      <c r="F190" s="244"/>
    </row>
    <row r="191" spans="1:6" ht="25.5" x14ac:dyDescent="0.25">
      <c r="A191" s="243" t="s">
        <v>378</v>
      </c>
      <c r="B191" s="239" t="s">
        <v>379</v>
      </c>
      <c r="C191" s="244"/>
      <c r="D191" s="244"/>
      <c r="E191" s="245"/>
      <c r="F191" s="244"/>
    </row>
    <row r="192" spans="1:6" x14ac:dyDescent="0.25">
      <c r="A192" s="242" t="s">
        <v>97</v>
      </c>
      <c r="B192" s="239" t="s">
        <v>98</v>
      </c>
      <c r="C192" s="240">
        <v>193370</v>
      </c>
      <c r="D192" s="240"/>
      <c r="E192" s="241">
        <f>E193+E194+E195+E197+E196+E198+E199+E200+E201+E202+E203+E204+E205+E206+E207+E208+E209+E210+E211+E212+E213+E214+E215+E216+E217+E218+E219</f>
        <v>126624.10999999999</v>
      </c>
      <c r="F192" s="231">
        <f>+E192/C192*100</f>
        <v>65.482810156694413</v>
      </c>
    </row>
    <row r="193" spans="1:6" x14ac:dyDescent="0.25">
      <c r="A193" s="243" t="s">
        <v>101</v>
      </c>
      <c r="B193" s="239" t="s">
        <v>102</v>
      </c>
      <c r="C193" s="244"/>
      <c r="D193" s="244"/>
      <c r="E193" s="245">
        <v>20473.22</v>
      </c>
      <c r="F193" s="244"/>
    </row>
    <row r="194" spans="1:6" ht="25.5" x14ac:dyDescent="0.25">
      <c r="A194" s="243" t="s">
        <v>103</v>
      </c>
      <c r="B194" s="239" t="s">
        <v>104</v>
      </c>
      <c r="C194" s="244"/>
      <c r="D194" s="244"/>
      <c r="E194" s="245"/>
      <c r="F194" s="244"/>
    </row>
    <row r="195" spans="1:6" x14ac:dyDescent="0.25">
      <c r="A195" s="243" t="s">
        <v>105</v>
      </c>
      <c r="B195" s="239" t="s">
        <v>106</v>
      </c>
      <c r="C195" s="244"/>
      <c r="D195" s="244"/>
      <c r="E195" s="245">
        <v>7300.32</v>
      </c>
      <c r="F195" s="244"/>
    </row>
    <row r="196" spans="1:6" x14ac:dyDescent="0.25">
      <c r="A196" s="243" t="s">
        <v>107</v>
      </c>
      <c r="B196" s="239" t="s">
        <v>108</v>
      </c>
      <c r="C196" s="244"/>
      <c r="D196" s="244"/>
      <c r="E196" s="245"/>
      <c r="F196" s="244"/>
    </row>
    <row r="197" spans="1:6" x14ac:dyDescent="0.25">
      <c r="A197" s="243" t="s">
        <v>111</v>
      </c>
      <c r="B197" s="239" t="s">
        <v>112</v>
      </c>
      <c r="C197" s="244"/>
      <c r="D197" s="244"/>
      <c r="E197" s="245">
        <v>3930.78</v>
      </c>
      <c r="F197" s="244"/>
    </row>
    <row r="198" spans="1:6" x14ac:dyDescent="0.25">
      <c r="A198" s="243" t="s">
        <v>380</v>
      </c>
      <c r="B198" s="239" t="s">
        <v>381</v>
      </c>
      <c r="C198" s="244"/>
      <c r="D198" s="244"/>
      <c r="E198" s="245"/>
      <c r="F198" s="244"/>
    </row>
    <row r="199" spans="1:6" x14ac:dyDescent="0.25">
      <c r="A199" s="243" t="s">
        <v>113</v>
      </c>
      <c r="B199" s="239" t="s">
        <v>114</v>
      </c>
      <c r="C199" s="244"/>
      <c r="D199" s="244"/>
      <c r="E199" s="245">
        <v>7.2</v>
      </c>
      <c r="F199" s="244"/>
    </row>
    <row r="200" spans="1:6" ht="25.5" x14ac:dyDescent="0.25">
      <c r="A200" s="243" t="s">
        <v>115</v>
      </c>
      <c r="B200" s="239" t="s">
        <v>116</v>
      </c>
      <c r="C200" s="244"/>
      <c r="D200" s="244"/>
      <c r="E200" s="245">
        <v>1554.68</v>
      </c>
      <c r="F200" s="244"/>
    </row>
    <row r="201" spans="1:6" x14ac:dyDescent="0.25">
      <c r="A201" s="243" t="s">
        <v>117</v>
      </c>
      <c r="B201" s="239" t="s">
        <v>118</v>
      </c>
      <c r="C201" s="244"/>
      <c r="D201" s="244"/>
      <c r="E201" s="245">
        <v>898.57</v>
      </c>
      <c r="F201" s="244"/>
    </row>
    <row r="202" spans="1:6" x14ac:dyDescent="0.25">
      <c r="A202" s="243" t="s">
        <v>119</v>
      </c>
      <c r="B202" s="239" t="s">
        <v>120</v>
      </c>
      <c r="C202" s="244"/>
      <c r="D202" s="244"/>
      <c r="E202" s="245">
        <v>155.4</v>
      </c>
      <c r="F202" s="244"/>
    </row>
    <row r="203" spans="1:6" x14ac:dyDescent="0.25">
      <c r="A203" s="243" t="s">
        <v>123</v>
      </c>
      <c r="B203" s="239" t="s">
        <v>124</v>
      </c>
      <c r="C203" s="244"/>
      <c r="D203" s="244"/>
      <c r="E203" s="245">
        <v>1715.02</v>
      </c>
      <c r="F203" s="244"/>
    </row>
    <row r="204" spans="1:6" x14ac:dyDescent="0.25">
      <c r="A204" s="243" t="s">
        <v>125</v>
      </c>
      <c r="B204" s="239" t="s">
        <v>126</v>
      </c>
      <c r="C204" s="244"/>
      <c r="D204" s="244"/>
      <c r="E204" s="245">
        <v>837.25</v>
      </c>
      <c r="F204" s="244"/>
    </row>
    <row r="205" spans="1:6" x14ac:dyDescent="0.25">
      <c r="A205" s="243" t="s">
        <v>127</v>
      </c>
      <c r="B205" s="239" t="s">
        <v>128</v>
      </c>
      <c r="C205" s="244"/>
      <c r="D205" s="244"/>
      <c r="E205" s="245">
        <v>717.79</v>
      </c>
      <c r="F205" s="244"/>
    </row>
    <row r="206" spans="1:6" x14ac:dyDescent="0.25">
      <c r="A206" s="243" t="s">
        <v>129</v>
      </c>
      <c r="B206" s="239" t="s">
        <v>130</v>
      </c>
      <c r="C206" s="244"/>
      <c r="D206" s="244"/>
      <c r="E206" s="245"/>
      <c r="F206" s="244"/>
    </row>
    <row r="207" spans="1:6" x14ac:dyDescent="0.25">
      <c r="A207" s="243" t="s">
        <v>131</v>
      </c>
      <c r="B207" s="239" t="s">
        <v>132</v>
      </c>
      <c r="C207" s="244"/>
      <c r="D207" s="244"/>
      <c r="E207" s="245">
        <v>13250.97</v>
      </c>
      <c r="F207" s="244"/>
    </row>
    <row r="208" spans="1:6" x14ac:dyDescent="0.25">
      <c r="A208" s="243" t="s">
        <v>133</v>
      </c>
      <c r="B208" s="239" t="s">
        <v>134</v>
      </c>
      <c r="C208" s="244"/>
      <c r="D208" s="244"/>
      <c r="E208" s="245">
        <v>2200</v>
      </c>
      <c r="F208" s="244"/>
    </row>
    <row r="209" spans="1:6" x14ac:dyDescent="0.25">
      <c r="A209" s="243" t="s">
        <v>135</v>
      </c>
      <c r="B209" s="239" t="s">
        <v>136</v>
      </c>
      <c r="C209" s="244"/>
      <c r="D209" s="244"/>
      <c r="E209" s="245">
        <v>23582.7</v>
      </c>
      <c r="F209" s="244"/>
    </row>
    <row r="210" spans="1:6" x14ac:dyDescent="0.25">
      <c r="A210" s="243" t="s">
        <v>137</v>
      </c>
      <c r="B210" s="239" t="s">
        <v>138</v>
      </c>
      <c r="C210" s="244"/>
      <c r="D210" s="244"/>
      <c r="E210" s="245">
        <v>2982.53</v>
      </c>
      <c r="F210" s="244"/>
    </row>
    <row r="211" spans="1:6" x14ac:dyDescent="0.25">
      <c r="A211" s="243" t="s">
        <v>139</v>
      </c>
      <c r="B211" s="239" t="s">
        <v>140</v>
      </c>
      <c r="C211" s="244"/>
      <c r="D211" s="244"/>
      <c r="E211" s="245">
        <v>16379.78</v>
      </c>
      <c r="F211" s="244"/>
    </row>
    <row r="212" spans="1:6" ht="25.5" x14ac:dyDescent="0.25">
      <c r="A212" s="243" t="s">
        <v>143</v>
      </c>
      <c r="B212" s="239" t="s">
        <v>142</v>
      </c>
      <c r="C212" s="244"/>
      <c r="D212" s="244"/>
      <c r="E212" s="245">
        <v>5366.65</v>
      </c>
      <c r="F212" s="244"/>
    </row>
    <row r="213" spans="1:6" ht="25.5" x14ac:dyDescent="0.25">
      <c r="A213" s="243" t="s">
        <v>146</v>
      </c>
      <c r="B213" s="239" t="s">
        <v>147</v>
      </c>
      <c r="C213" s="244"/>
      <c r="D213" s="244"/>
      <c r="E213" s="245"/>
      <c r="F213" s="244"/>
    </row>
    <row r="214" spans="1:6" x14ac:dyDescent="0.25">
      <c r="A214" s="243" t="s">
        <v>148</v>
      </c>
      <c r="B214" s="239" t="s">
        <v>149</v>
      </c>
      <c r="C214" s="244"/>
      <c r="D214" s="244"/>
      <c r="E214" s="245">
        <v>5120</v>
      </c>
      <c r="F214" s="244"/>
    </row>
    <row r="215" spans="1:6" x14ac:dyDescent="0.25">
      <c r="A215" s="243" t="s">
        <v>150</v>
      </c>
      <c r="B215" s="239" t="s">
        <v>151</v>
      </c>
      <c r="C215" s="244"/>
      <c r="D215" s="244"/>
      <c r="E215" s="245">
        <v>19677.88</v>
      </c>
      <c r="F215" s="244"/>
    </row>
    <row r="216" spans="1:6" x14ac:dyDescent="0.25">
      <c r="A216" s="243" t="s">
        <v>152</v>
      </c>
      <c r="B216" s="239" t="s">
        <v>153</v>
      </c>
      <c r="C216" s="244"/>
      <c r="D216" s="244"/>
      <c r="E216" s="245">
        <v>100.73</v>
      </c>
      <c r="F216" s="244"/>
    </row>
    <row r="217" spans="1:6" x14ac:dyDescent="0.25">
      <c r="A217" s="243" t="s">
        <v>154</v>
      </c>
      <c r="B217" s="239" t="s">
        <v>155</v>
      </c>
      <c r="C217" s="244"/>
      <c r="D217" s="244"/>
      <c r="E217" s="245">
        <v>202.5</v>
      </c>
      <c r="F217" s="244"/>
    </row>
    <row r="218" spans="1:6" x14ac:dyDescent="0.25">
      <c r="A218" s="243" t="s">
        <v>156</v>
      </c>
      <c r="B218" s="239" t="s">
        <v>157</v>
      </c>
      <c r="C218" s="244"/>
      <c r="D218" s="244"/>
      <c r="E218" s="245"/>
      <c r="F218" s="244"/>
    </row>
    <row r="219" spans="1:6" x14ac:dyDescent="0.25">
      <c r="A219" s="243" t="s">
        <v>158</v>
      </c>
      <c r="B219" s="239" t="s">
        <v>145</v>
      </c>
      <c r="C219" s="244"/>
      <c r="D219" s="244"/>
      <c r="E219" s="245">
        <v>170.14</v>
      </c>
      <c r="F219" s="244"/>
    </row>
    <row r="220" spans="1:6" x14ac:dyDescent="0.25">
      <c r="A220" s="242" t="s">
        <v>159</v>
      </c>
      <c r="B220" s="239" t="s">
        <v>160</v>
      </c>
      <c r="C220" s="240">
        <v>3070</v>
      </c>
      <c r="D220" s="240"/>
      <c r="E220" s="241">
        <f>E221+E222+E223+E224+E225</f>
        <v>6095.64</v>
      </c>
      <c r="F220" s="231">
        <f>+E220/C220*100</f>
        <v>198.55504885993486</v>
      </c>
    </row>
    <row r="221" spans="1:6" ht="38.25" x14ac:dyDescent="0.25">
      <c r="A221" s="243" t="s">
        <v>386</v>
      </c>
      <c r="B221" s="239" t="s">
        <v>387</v>
      </c>
      <c r="C221" s="244"/>
      <c r="D221" s="244"/>
      <c r="E221" s="245"/>
      <c r="F221" s="244"/>
    </row>
    <row r="222" spans="1:6" x14ac:dyDescent="0.25">
      <c r="A222" s="243" t="s">
        <v>163</v>
      </c>
      <c r="B222" s="239" t="s">
        <v>164</v>
      </c>
      <c r="C222" s="244"/>
      <c r="D222" s="244"/>
      <c r="E222" s="245">
        <v>6095.64</v>
      </c>
      <c r="F222" s="244"/>
    </row>
    <row r="223" spans="1:6" ht="25.5" x14ac:dyDescent="0.25">
      <c r="A223" s="243" t="s">
        <v>388</v>
      </c>
      <c r="B223" s="239" t="s">
        <v>389</v>
      </c>
      <c r="C223" s="244"/>
      <c r="D223" s="244"/>
      <c r="E223" s="245"/>
      <c r="F223" s="244"/>
    </row>
    <row r="224" spans="1:6" x14ac:dyDescent="0.25">
      <c r="A224" s="243" t="s">
        <v>390</v>
      </c>
      <c r="B224" s="239" t="s">
        <v>391</v>
      </c>
      <c r="C224" s="244"/>
      <c r="D224" s="244"/>
      <c r="E224" s="245"/>
      <c r="F224" s="244"/>
    </row>
    <row r="225" spans="1:6" x14ac:dyDescent="0.25">
      <c r="A225" s="243" t="s">
        <v>392</v>
      </c>
      <c r="B225" s="239" t="s">
        <v>393</v>
      </c>
      <c r="C225" s="244"/>
      <c r="D225" s="244"/>
      <c r="E225" s="245"/>
      <c r="F225" s="244"/>
    </row>
    <row r="226" spans="1:6" ht="25.5" x14ac:dyDescent="0.25">
      <c r="A226" s="242" t="s">
        <v>174</v>
      </c>
      <c r="B226" s="239" t="s">
        <v>175</v>
      </c>
      <c r="C226" s="240"/>
      <c r="D226" s="240"/>
      <c r="E226" s="241"/>
      <c r="F226" s="231"/>
    </row>
    <row r="227" spans="1:6" ht="25.5" x14ac:dyDescent="0.25">
      <c r="A227" s="243" t="s">
        <v>196</v>
      </c>
      <c r="B227" s="239" t="s">
        <v>197</v>
      </c>
      <c r="C227" s="244"/>
      <c r="D227" s="244"/>
      <c r="E227" s="245"/>
      <c r="F227" s="244"/>
    </row>
    <row r="228" spans="1:6" ht="25.5" x14ac:dyDescent="0.25">
      <c r="A228" s="242" t="s">
        <v>202</v>
      </c>
      <c r="B228" s="239" t="s">
        <v>203</v>
      </c>
      <c r="C228" s="240">
        <v>3400</v>
      </c>
      <c r="D228" s="240"/>
      <c r="E228" s="241"/>
      <c r="F228" s="231">
        <f>+E228/C228*100</f>
        <v>0</v>
      </c>
    </row>
    <row r="229" spans="1:6" x14ac:dyDescent="0.25">
      <c r="A229" s="243" t="s">
        <v>206</v>
      </c>
      <c r="B229" s="239" t="s">
        <v>207</v>
      </c>
      <c r="C229" s="244"/>
      <c r="D229" s="244"/>
      <c r="E229" s="245"/>
      <c r="F229" s="244"/>
    </row>
    <row r="230" spans="1:6" x14ac:dyDescent="0.25">
      <c r="A230" s="243" t="s">
        <v>411</v>
      </c>
      <c r="B230" s="239" t="s">
        <v>412</v>
      </c>
      <c r="C230" s="244"/>
      <c r="D230" s="244"/>
      <c r="E230" s="245"/>
      <c r="F230" s="244"/>
    </row>
    <row r="231" spans="1:6" x14ac:dyDescent="0.25">
      <c r="A231" s="242" t="s">
        <v>208</v>
      </c>
      <c r="B231" s="239" t="s">
        <v>209</v>
      </c>
      <c r="C231" s="240">
        <v>0</v>
      </c>
      <c r="D231" s="240"/>
      <c r="E231" s="241"/>
      <c r="F231" s="231"/>
    </row>
    <row r="232" spans="1:6" x14ac:dyDescent="0.25">
      <c r="A232" s="243" t="s">
        <v>212</v>
      </c>
      <c r="B232" s="239" t="s">
        <v>213</v>
      </c>
      <c r="C232" s="244"/>
      <c r="D232" s="244"/>
      <c r="E232" s="245"/>
      <c r="F232" s="244"/>
    </row>
    <row r="233" spans="1:6" x14ac:dyDescent="0.25">
      <c r="A233" s="243" t="s">
        <v>425</v>
      </c>
      <c r="B233" s="239" t="s">
        <v>332</v>
      </c>
      <c r="C233" s="244"/>
      <c r="D233" s="244"/>
      <c r="E233" s="245"/>
      <c r="F233" s="244"/>
    </row>
    <row r="234" spans="1:6" ht="25.5" x14ac:dyDescent="0.25">
      <c r="A234" s="242" t="s">
        <v>58</v>
      </c>
      <c r="B234" s="239" t="s">
        <v>227</v>
      </c>
      <c r="C234" s="240">
        <v>0</v>
      </c>
      <c r="D234" s="240"/>
      <c r="E234" s="241"/>
      <c r="F234" s="231"/>
    </row>
    <row r="235" spans="1:6" x14ac:dyDescent="0.25">
      <c r="A235" s="243" t="s">
        <v>230</v>
      </c>
      <c r="B235" s="239" t="s">
        <v>231</v>
      </c>
      <c r="C235" s="244"/>
      <c r="D235" s="244"/>
      <c r="E235" s="245"/>
      <c r="F235" s="244"/>
    </row>
    <row r="236" spans="1:6" x14ac:dyDescent="0.25">
      <c r="A236" s="243" t="s">
        <v>429</v>
      </c>
      <c r="B236" s="239" t="s">
        <v>347</v>
      </c>
      <c r="C236" s="244"/>
      <c r="D236" s="244"/>
      <c r="E236" s="245"/>
      <c r="F236" s="244"/>
    </row>
    <row r="237" spans="1:6" ht="25.5" x14ac:dyDescent="0.25">
      <c r="A237" s="242" t="s">
        <v>232</v>
      </c>
      <c r="B237" s="239" t="s">
        <v>233</v>
      </c>
      <c r="C237" s="240">
        <v>385000</v>
      </c>
      <c r="D237" s="240"/>
      <c r="E237" s="241">
        <f>E238+E239+E240+E241+E242+E243+E244+E245+E246+E247+E248</f>
        <v>19318.86</v>
      </c>
      <c r="F237" s="231">
        <f>+E237/C237*100</f>
        <v>5.0178857142857147</v>
      </c>
    </row>
    <row r="238" spans="1:6" x14ac:dyDescent="0.25">
      <c r="A238" s="243" t="s">
        <v>236</v>
      </c>
      <c r="B238" s="239" t="s">
        <v>237</v>
      </c>
      <c r="C238" s="244"/>
      <c r="D238" s="244"/>
      <c r="E238" s="245"/>
      <c r="F238" s="244"/>
    </row>
    <row r="239" spans="1:6" x14ac:dyDescent="0.25">
      <c r="A239" s="243" t="s">
        <v>240</v>
      </c>
      <c r="B239" s="239" t="s">
        <v>241</v>
      </c>
      <c r="C239" s="244"/>
      <c r="D239" s="244"/>
      <c r="E239" s="245">
        <v>3449.92</v>
      </c>
      <c r="F239" s="244"/>
    </row>
    <row r="240" spans="1:6" x14ac:dyDescent="0.25">
      <c r="A240" s="243" t="s">
        <v>435</v>
      </c>
      <c r="B240" s="239" t="s">
        <v>436</v>
      </c>
      <c r="C240" s="244"/>
      <c r="D240" s="244"/>
      <c r="E240" s="245">
        <v>3928.99</v>
      </c>
      <c r="F240" s="244"/>
    </row>
    <row r="241" spans="1:6" x14ac:dyDescent="0.25">
      <c r="A241" s="243" t="s">
        <v>437</v>
      </c>
      <c r="B241" s="239" t="s">
        <v>438</v>
      </c>
      <c r="C241" s="244"/>
      <c r="D241" s="244"/>
      <c r="E241" s="245"/>
      <c r="F241" s="244"/>
    </row>
    <row r="242" spans="1:6" x14ac:dyDescent="0.25">
      <c r="A242" s="243" t="s">
        <v>242</v>
      </c>
      <c r="B242" s="239" t="s">
        <v>243</v>
      </c>
      <c r="C242" s="244"/>
      <c r="D242" s="244"/>
      <c r="E242" s="245">
        <v>8777.81</v>
      </c>
      <c r="F242" s="244"/>
    </row>
    <row r="243" spans="1:6" x14ac:dyDescent="0.25">
      <c r="A243" s="243" t="s">
        <v>439</v>
      </c>
      <c r="B243" s="239" t="s">
        <v>440</v>
      </c>
      <c r="C243" s="244"/>
      <c r="D243" s="244"/>
      <c r="E243" s="245">
        <v>614.04999999999995</v>
      </c>
      <c r="F243" s="244"/>
    </row>
    <row r="244" spans="1:6" x14ac:dyDescent="0.25">
      <c r="A244" s="243" t="s">
        <v>441</v>
      </c>
      <c r="B244" s="239" t="s">
        <v>359</v>
      </c>
      <c r="C244" s="244"/>
      <c r="D244" s="244"/>
      <c r="E244" s="245"/>
      <c r="F244" s="244"/>
    </row>
    <row r="245" spans="1:6" x14ac:dyDescent="0.25">
      <c r="A245" s="243" t="s">
        <v>442</v>
      </c>
      <c r="B245" s="239" t="s">
        <v>361</v>
      </c>
      <c r="C245" s="244"/>
      <c r="D245" s="244"/>
      <c r="E245" s="245"/>
      <c r="F245" s="244"/>
    </row>
    <row r="246" spans="1:6" x14ac:dyDescent="0.25">
      <c r="A246" s="243" t="s">
        <v>445</v>
      </c>
      <c r="B246" s="239" t="s">
        <v>365</v>
      </c>
      <c r="C246" s="244"/>
      <c r="D246" s="244"/>
      <c r="E246" s="245"/>
      <c r="F246" s="244"/>
    </row>
    <row r="247" spans="1:6" x14ac:dyDescent="0.25">
      <c r="A247" s="243" t="s">
        <v>449</v>
      </c>
      <c r="B247" s="239" t="s">
        <v>450</v>
      </c>
      <c r="C247" s="244"/>
      <c r="D247" s="244"/>
      <c r="E247" s="245">
        <v>2548.09</v>
      </c>
      <c r="F247" s="244"/>
    </row>
    <row r="248" spans="1:6" ht="25.5" x14ac:dyDescent="0.25">
      <c r="A248" s="243" t="s">
        <v>451</v>
      </c>
      <c r="B248" s="239" t="s">
        <v>452</v>
      </c>
      <c r="C248" s="244"/>
      <c r="D248" s="244"/>
      <c r="E248" s="245"/>
      <c r="F248" s="244"/>
    </row>
    <row r="249" spans="1:6" ht="25.5" x14ac:dyDescent="0.25">
      <c r="A249" s="242" t="s">
        <v>59</v>
      </c>
      <c r="B249" s="239" t="s">
        <v>464</v>
      </c>
      <c r="C249" s="247"/>
      <c r="D249" s="247"/>
      <c r="E249" s="241"/>
      <c r="F249" s="247"/>
    </row>
    <row r="250" spans="1:6" ht="25.5" x14ac:dyDescent="0.25">
      <c r="A250" s="243" t="s">
        <v>467</v>
      </c>
      <c r="B250" s="239" t="s">
        <v>468</v>
      </c>
      <c r="C250" s="244"/>
      <c r="D250" s="244"/>
      <c r="E250" s="245"/>
      <c r="F250" s="244"/>
    </row>
    <row r="251" spans="1:6" ht="25.5" x14ac:dyDescent="0.25">
      <c r="A251" s="242" t="s">
        <v>248</v>
      </c>
      <c r="B251" s="239" t="s">
        <v>249</v>
      </c>
      <c r="C251" s="240">
        <v>0</v>
      </c>
      <c r="D251" s="240"/>
      <c r="E251" s="241"/>
      <c r="F251" s="231"/>
    </row>
    <row r="252" spans="1:6" x14ac:dyDescent="0.25">
      <c r="A252" s="243" t="s">
        <v>252</v>
      </c>
      <c r="B252" s="239" t="s">
        <v>251</v>
      </c>
      <c r="C252" s="244"/>
      <c r="D252" s="244"/>
      <c r="E252" s="245"/>
      <c r="F252" s="244"/>
    </row>
    <row r="253" spans="1:6" x14ac:dyDescent="0.25">
      <c r="A253" s="246" t="s">
        <v>63</v>
      </c>
      <c r="B253" s="239" t="s">
        <v>64</v>
      </c>
      <c r="C253" s="240"/>
      <c r="D253" s="240"/>
      <c r="E253" s="241">
        <f>E254+E258</f>
        <v>34032.03</v>
      </c>
      <c r="F253" s="231" t="e">
        <f>+E253/C253*100</f>
        <v>#DIV/0!</v>
      </c>
    </row>
    <row r="254" spans="1:6" x14ac:dyDescent="0.25">
      <c r="A254" s="242" t="s">
        <v>82</v>
      </c>
      <c r="B254" s="239" t="s">
        <v>83</v>
      </c>
      <c r="C254" s="247"/>
      <c r="D254" s="247"/>
      <c r="E254" s="241">
        <f>E255+E256+E257</f>
        <v>13647.85</v>
      </c>
      <c r="F254" s="247"/>
    </row>
    <row r="255" spans="1:6" x14ac:dyDescent="0.25">
      <c r="A255" s="243" t="s">
        <v>86</v>
      </c>
      <c r="B255" s="239" t="s">
        <v>87</v>
      </c>
      <c r="C255" s="244"/>
      <c r="D255" s="244"/>
      <c r="E255" s="245">
        <v>8846.23</v>
      </c>
      <c r="F255" s="244"/>
    </row>
    <row r="256" spans="1:6" x14ac:dyDescent="0.25">
      <c r="A256" s="243" t="s">
        <v>92</v>
      </c>
      <c r="B256" s="239" t="s">
        <v>91</v>
      </c>
      <c r="C256" s="244"/>
      <c r="D256" s="244"/>
      <c r="E256" s="245">
        <v>3342.01</v>
      </c>
      <c r="F256" s="244"/>
    </row>
    <row r="257" spans="1:6" x14ac:dyDescent="0.25">
      <c r="A257" s="243" t="s">
        <v>95</v>
      </c>
      <c r="B257" s="239" t="s">
        <v>96</v>
      </c>
      <c r="C257" s="244"/>
      <c r="D257" s="244"/>
      <c r="E257" s="245">
        <v>1459.61</v>
      </c>
      <c r="F257" s="244"/>
    </row>
    <row r="258" spans="1:6" x14ac:dyDescent="0.25">
      <c r="A258" s="242" t="s">
        <v>97</v>
      </c>
      <c r="B258" s="239" t="s">
        <v>98</v>
      </c>
      <c r="C258" s="247"/>
      <c r="D258" s="247"/>
      <c r="E258" s="241">
        <f>E259+E260+E261+E262+E263+E264+E265+E266+E267+E268+E269+E270</f>
        <v>20384.18</v>
      </c>
      <c r="F258" s="247"/>
    </row>
    <row r="259" spans="1:6" x14ac:dyDescent="0.25">
      <c r="A259" s="243" t="s">
        <v>101</v>
      </c>
      <c r="B259" s="239" t="s">
        <v>102</v>
      </c>
      <c r="C259" s="244"/>
      <c r="D259" s="244"/>
      <c r="E259" s="245">
        <v>9097.94</v>
      </c>
      <c r="F259" s="244"/>
    </row>
    <row r="260" spans="1:6" ht="25.5" x14ac:dyDescent="0.25">
      <c r="A260" s="243" t="s">
        <v>103</v>
      </c>
      <c r="B260" s="239" t="s">
        <v>104</v>
      </c>
      <c r="C260" s="244"/>
      <c r="D260" s="244"/>
      <c r="E260" s="245"/>
      <c r="F260" s="244"/>
    </row>
    <row r="261" spans="1:6" x14ac:dyDescent="0.25">
      <c r="A261" s="243" t="s">
        <v>105</v>
      </c>
      <c r="B261" s="239" t="s">
        <v>106</v>
      </c>
      <c r="C261" s="244"/>
      <c r="D261" s="244"/>
      <c r="E261" s="245"/>
      <c r="F261" s="244"/>
    </row>
    <row r="262" spans="1:6" x14ac:dyDescent="0.25">
      <c r="A262" s="243" t="s">
        <v>111</v>
      </c>
      <c r="B262" s="239" t="s">
        <v>112</v>
      </c>
      <c r="C262" s="244"/>
      <c r="D262" s="244"/>
      <c r="E262" s="245"/>
      <c r="F262" s="244"/>
    </row>
    <row r="263" spans="1:6" x14ac:dyDescent="0.25">
      <c r="A263" s="243" t="s">
        <v>380</v>
      </c>
      <c r="B263" s="239" t="s">
        <v>381</v>
      </c>
      <c r="C263" s="244"/>
      <c r="D263" s="244"/>
      <c r="E263" s="245"/>
      <c r="F263" s="244"/>
    </row>
    <row r="264" spans="1:6" x14ac:dyDescent="0.25">
      <c r="A264" s="243" t="s">
        <v>113</v>
      </c>
      <c r="B264" s="239" t="s">
        <v>114</v>
      </c>
      <c r="C264" s="244"/>
      <c r="D264" s="244"/>
      <c r="E264" s="245"/>
      <c r="F264" s="244"/>
    </row>
    <row r="265" spans="1:6" x14ac:dyDescent="0.25">
      <c r="A265" s="243" t="s">
        <v>127</v>
      </c>
      <c r="B265" s="239" t="s">
        <v>128</v>
      </c>
      <c r="C265" s="244"/>
      <c r="D265" s="244"/>
      <c r="E265" s="245"/>
      <c r="F265" s="244"/>
    </row>
    <row r="266" spans="1:6" x14ac:dyDescent="0.25">
      <c r="A266" s="243" t="s">
        <v>135</v>
      </c>
      <c r="B266" s="239" t="s">
        <v>136</v>
      </c>
      <c r="C266" s="244"/>
      <c r="D266" s="244"/>
      <c r="E266" s="245">
        <v>3858.32</v>
      </c>
      <c r="F266" s="244"/>
    </row>
    <row r="267" spans="1:6" x14ac:dyDescent="0.25">
      <c r="A267" s="243" t="s">
        <v>139</v>
      </c>
      <c r="B267" s="239" t="s">
        <v>140</v>
      </c>
      <c r="C267" s="244"/>
      <c r="D267" s="244"/>
      <c r="E267" s="245"/>
      <c r="F267" s="244"/>
    </row>
    <row r="268" spans="1:6" ht="25.5" x14ac:dyDescent="0.25">
      <c r="A268" s="243" t="s">
        <v>143</v>
      </c>
      <c r="B268" s="239" t="s">
        <v>142</v>
      </c>
      <c r="C268" s="244"/>
      <c r="D268" s="244"/>
      <c r="E268" s="245"/>
      <c r="F268" s="244"/>
    </row>
    <row r="269" spans="1:6" x14ac:dyDescent="0.25">
      <c r="A269" s="243">
        <v>3294</v>
      </c>
      <c r="B269" s="239" t="s">
        <v>153</v>
      </c>
      <c r="C269" s="244"/>
      <c r="D269" s="244"/>
      <c r="E269" s="245">
        <v>36.92</v>
      </c>
      <c r="F269" s="244"/>
    </row>
    <row r="270" spans="1:6" x14ac:dyDescent="0.25">
      <c r="A270" s="243" t="s">
        <v>158</v>
      </c>
      <c r="B270" s="239" t="s">
        <v>145</v>
      </c>
      <c r="C270" s="244"/>
      <c r="D270" s="244"/>
      <c r="E270" s="245">
        <v>7391</v>
      </c>
      <c r="F270" s="244"/>
    </row>
    <row r="271" spans="1:6" x14ac:dyDescent="0.25">
      <c r="A271" s="242" t="s">
        <v>159</v>
      </c>
      <c r="B271" s="239" t="s">
        <v>160</v>
      </c>
      <c r="C271" s="240"/>
      <c r="D271" s="240"/>
      <c r="E271" s="241"/>
      <c r="F271" s="231"/>
    </row>
    <row r="272" spans="1:6" x14ac:dyDescent="0.25">
      <c r="A272" s="243" t="s">
        <v>163</v>
      </c>
      <c r="B272" s="239" t="s">
        <v>164</v>
      </c>
      <c r="C272" s="244"/>
      <c r="D272" s="244"/>
      <c r="E272" s="245"/>
      <c r="F272" s="244"/>
    </row>
    <row r="273" spans="1:6" ht="25.5" x14ac:dyDescent="0.25">
      <c r="A273" s="242" t="s">
        <v>232</v>
      </c>
      <c r="B273" s="239" t="s">
        <v>233</v>
      </c>
      <c r="C273" s="247"/>
      <c r="D273" s="247"/>
      <c r="E273" s="241"/>
      <c r="F273" s="247"/>
    </row>
    <row r="274" spans="1:6" x14ac:dyDescent="0.25">
      <c r="A274" s="243" t="s">
        <v>442</v>
      </c>
      <c r="B274" s="239" t="s">
        <v>361</v>
      </c>
      <c r="C274" s="244"/>
      <c r="D274" s="244"/>
      <c r="E274" s="245"/>
      <c r="F274" s="244"/>
    </row>
    <row r="275" spans="1:6" x14ac:dyDescent="0.25">
      <c r="A275" s="246" t="s">
        <v>74</v>
      </c>
      <c r="B275" s="239" t="s">
        <v>75</v>
      </c>
      <c r="C275" s="240">
        <v>313057</v>
      </c>
      <c r="D275" s="240"/>
      <c r="E275" s="241">
        <f>E276+E281+E307+E312+E321</f>
        <v>455409.15</v>
      </c>
      <c r="F275" s="231">
        <f t="shared" ref="F275:F276" si="7">+E275/C275*100</f>
        <v>145.47163935002251</v>
      </c>
    </row>
    <row r="276" spans="1:6" x14ac:dyDescent="0.25">
      <c r="A276" s="242" t="s">
        <v>82</v>
      </c>
      <c r="B276" s="239" t="s">
        <v>83</v>
      </c>
      <c r="C276" s="240">
        <v>195300</v>
      </c>
      <c r="D276" s="240"/>
      <c r="E276" s="241">
        <f>E277+E278+E279+E280</f>
        <v>294755.22000000003</v>
      </c>
      <c r="F276" s="231">
        <f t="shared" si="7"/>
        <v>150.92433179723503</v>
      </c>
    </row>
    <row r="277" spans="1:6" x14ac:dyDescent="0.25">
      <c r="A277" s="243" t="s">
        <v>86</v>
      </c>
      <c r="B277" s="239" t="s">
        <v>87</v>
      </c>
      <c r="C277" s="244"/>
      <c r="D277" s="244"/>
      <c r="E277" s="245">
        <v>244444.7</v>
      </c>
      <c r="F277" s="244"/>
    </row>
    <row r="278" spans="1:6" x14ac:dyDescent="0.25">
      <c r="A278" s="243" t="s">
        <v>88</v>
      </c>
      <c r="B278" s="239" t="s">
        <v>89</v>
      </c>
      <c r="C278" s="244"/>
      <c r="D278" s="244"/>
      <c r="E278" s="245"/>
      <c r="F278" s="244"/>
    </row>
    <row r="279" spans="1:6" x14ac:dyDescent="0.25">
      <c r="A279" s="243" t="s">
        <v>92</v>
      </c>
      <c r="B279" s="239" t="s">
        <v>91</v>
      </c>
      <c r="C279" s="244"/>
      <c r="D279" s="244"/>
      <c r="E279" s="245">
        <v>15429.01</v>
      </c>
      <c r="F279" s="244"/>
    </row>
    <row r="280" spans="1:6" x14ac:dyDescent="0.25">
      <c r="A280" s="243" t="s">
        <v>95</v>
      </c>
      <c r="B280" s="239" t="s">
        <v>96</v>
      </c>
      <c r="C280" s="244"/>
      <c r="D280" s="244"/>
      <c r="E280" s="245">
        <v>34881.51</v>
      </c>
      <c r="F280" s="244"/>
    </row>
    <row r="281" spans="1:6" x14ac:dyDescent="0.25">
      <c r="A281" s="242" t="s">
        <v>97</v>
      </c>
      <c r="B281" s="239" t="s">
        <v>98</v>
      </c>
      <c r="C281" s="240">
        <v>43991</v>
      </c>
      <c r="D281" s="240"/>
      <c r="E281" s="241">
        <f>E282+E283+E284+E286+E287+E288+E289+E290+E291+E292+E293+E294+E295+E296+E297+E298+E299+E300+E301+E302+E303+E304+E305+E306</f>
        <v>95926.569999999978</v>
      </c>
      <c r="F281" s="231">
        <f>+E281/C281*100</f>
        <v>218.05953490486684</v>
      </c>
    </row>
    <row r="282" spans="1:6" x14ac:dyDescent="0.25">
      <c r="A282" s="243" t="s">
        <v>101</v>
      </c>
      <c r="B282" s="239" t="s">
        <v>102</v>
      </c>
      <c r="C282" s="244"/>
      <c r="D282" s="244"/>
      <c r="E282" s="245">
        <v>38513.03</v>
      </c>
      <c r="F282" s="244"/>
    </row>
    <row r="283" spans="1:6" ht="25.5" x14ac:dyDescent="0.25">
      <c r="A283" s="243" t="s">
        <v>103</v>
      </c>
      <c r="B283" s="239" t="s">
        <v>104</v>
      </c>
      <c r="C283" s="244"/>
      <c r="D283" s="244"/>
      <c r="E283" s="245">
        <v>3711.82</v>
      </c>
      <c r="F283" s="244"/>
    </row>
    <row r="284" spans="1:6" x14ac:dyDescent="0.25">
      <c r="A284" s="243" t="s">
        <v>105</v>
      </c>
      <c r="B284" s="239" t="s">
        <v>106</v>
      </c>
      <c r="C284" s="244"/>
      <c r="D284" s="244"/>
      <c r="E284" s="245">
        <v>3042.09</v>
      </c>
      <c r="F284" s="244"/>
    </row>
    <row r="285" spans="1:6" x14ac:dyDescent="0.25">
      <c r="A285" s="243" t="s">
        <v>107</v>
      </c>
      <c r="B285" s="239" t="s">
        <v>108</v>
      </c>
      <c r="C285" s="244"/>
      <c r="D285" s="244"/>
      <c r="E285" s="245"/>
      <c r="F285" s="244"/>
    </row>
    <row r="286" spans="1:6" x14ac:dyDescent="0.25">
      <c r="A286" s="243" t="s">
        <v>111</v>
      </c>
      <c r="B286" s="239" t="s">
        <v>112</v>
      </c>
      <c r="C286" s="244"/>
      <c r="D286" s="244"/>
      <c r="E286" s="245">
        <v>4598.99</v>
      </c>
      <c r="F286" s="244"/>
    </row>
    <row r="287" spans="1:6" x14ac:dyDescent="0.25">
      <c r="A287" s="243" t="s">
        <v>380</v>
      </c>
      <c r="B287" s="239" t="s">
        <v>381</v>
      </c>
      <c r="C287" s="244"/>
      <c r="D287" s="244"/>
      <c r="E287" s="245"/>
      <c r="F287" s="244"/>
    </row>
    <row r="288" spans="1:6" x14ac:dyDescent="0.25">
      <c r="A288" s="243" t="s">
        <v>113</v>
      </c>
      <c r="B288" s="239" t="s">
        <v>114</v>
      </c>
      <c r="C288" s="244"/>
      <c r="D288" s="244"/>
      <c r="E288" s="245">
        <v>12963.63</v>
      </c>
      <c r="F288" s="244"/>
    </row>
    <row r="289" spans="1:6" ht="25.5" x14ac:dyDescent="0.25">
      <c r="A289" s="243" t="s">
        <v>115</v>
      </c>
      <c r="B289" s="239" t="s">
        <v>116</v>
      </c>
      <c r="C289" s="244"/>
      <c r="D289" s="244"/>
      <c r="E289" s="245">
        <v>54.54</v>
      </c>
      <c r="F289" s="244"/>
    </row>
    <row r="290" spans="1:6" x14ac:dyDescent="0.25">
      <c r="A290" s="243" t="s">
        <v>117</v>
      </c>
      <c r="B290" s="239" t="s">
        <v>118</v>
      </c>
      <c r="C290" s="244"/>
      <c r="D290" s="244"/>
      <c r="E290" s="245"/>
      <c r="F290" s="244"/>
    </row>
    <row r="291" spans="1:6" x14ac:dyDescent="0.25">
      <c r="A291" s="243" t="s">
        <v>119</v>
      </c>
      <c r="B291" s="239" t="s">
        <v>120</v>
      </c>
      <c r="C291" s="244"/>
      <c r="D291" s="244"/>
      <c r="E291" s="245"/>
      <c r="F291" s="244"/>
    </row>
    <row r="292" spans="1:6" x14ac:dyDescent="0.25">
      <c r="A292" s="243" t="s">
        <v>123</v>
      </c>
      <c r="B292" s="239" t="s">
        <v>124</v>
      </c>
      <c r="C292" s="244"/>
      <c r="D292" s="244"/>
      <c r="E292" s="245">
        <v>3256.83</v>
      </c>
      <c r="F292" s="244"/>
    </row>
    <row r="293" spans="1:6" x14ac:dyDescent="0.25">
      <c r="A293" s="243" t="s">
        <v>125</v>
      </c>
      <c r="B293" s="239" t="s">
        <v>126</v>
      </c>
      <c r="C293" s="244"/>
      <c r="D293" s="244"/>
      <c r="E293" s="245">
        <v>556.76</v>
      </c>
      <c r="F293" s="244"/>
    </row>
    <row r="294" spans="1:6" x14ac:dyDescent="0.25">
      <c r="A294" s="243" t="s">
        <v>127</v>
      </c>
      <c r="B294" s="239" t="s">
        <v>128</v>
      </c>
      <c r="C294" s="244"/>
      <c r="D294" s="244"/>
      <c r="E294" s="245">
        <v>703.71</v>
      </c>
      <c r="F294" s="244"/>
    </row>
    <row r="295" spans="1:6" x14ac:dyDescent="0.25">
      <c r="A295" s="243" t="s">
        <v>129</v>
      </c>
      <c r="B295" s="239" t="s">
        <v>130</v>
      </c>
      <c r="C295" s="244"/>
      <c r="D295" s="244"/>
      <c r="E295" s="245">
        <v>1863.2</v>
      </c>
      <c r="F295" s="244"/>
    </row>
    <row r="296" spans="1:6" x14ac:dyDescent="0.25">
      <c r="A296" s="243" t="s">
        <v>131</v>
      </c>
      <c r="B296" s="239" t="s">
        <v>132</v>
      </c>
      <c r="C296" s="244"/>
      <c r="D296" s="244"/>
      <c r="E296" s="245">
        <v>2078.89</v>
      </c>
      <c r="F296" s="244"/>
    </row>
    <row r="297" spans="1:6" x14ac:dyDescent="0.25">
      <c r="A297" s="243" t="s">
        <v>133</v>
      </c>
      <c r="B297" s="239" t="s">
        <v>134</v>
      </c>
      <c r="C297" s="244"/>
      <c r="D297" s="244"/>
      <c r="E297" s="245"/>
      <c r="F297" s="244"/>
    </row>
    <row r="298" spans="1:6" x14ac:dyDescent="0.25">
      <c r="A298" s="243" t="s">
        <v>135</v>
      </c>
      <c r="B298" s="239" t="s">
        <v>136</v>
      </c>
      <c r="C298" s="244"/>
      <c r="D298" s="244"/>
      <c r="E298" s="245">
        <v>5040.43</v>
      </c>
      <c r="F298" s="244"/>
    </row>
    <row r="299" spans="1:6" x14ac:dyDescent="0.25">
      <c r="A299" s="243" t="s">
        <v>137</v>
      </c>
      <c r="B299" s="239" t="s">
        <v>138</v>
      </c>
      <c r="C299" s="244"/>
      <c r="D299" s="244"/>
      <c r="E299" s="245">
        <v>1580.5</v>
      </c>
      <c r="F299" s="244"/>
    </row>
    <row r="300" spans="1:6" x14ac:dyDescent="0.25">
      <c r="A300" s="243" t="s">
        <v>139</v>
      </c>
      <c r="B300" s="239" t="s">
        <v>140</v>
      </c>
      <c r="C300" s="244"/>
      <c r="D300" s="244"/>
      <c r="E300" s="245">
        <v>2200.25</v>
      </c>
      <c r="F300" s="244"/>
    </row>
    <row r="301" spans="1:6" ht="25.5" x14ac:dyDescent="0.25">
      <c r="A301" s="243" t="s">
        <v>143</v>
      </c>
      <c r="B301" s="239" t="s">
        <v>142</v>
      </c>
      <c r="C301" s="244"/>
      <c r="D301" s="244"/>
      <c r="E301" s="245"/>
      <c r="F301" s="244"/>
    </row>
    <row r="302" spans="1:6" x14ac:dyDescent="0.25">
      <c r="A302" s="243" t="s">
        <v>148</v>
      </c>
      <c r="B302" s="239" t="s">
        <v>149</v>
      </c>
      <c r="C302" s="244"/>
      <c r="D302" s="244"/>
      <c r="E302" s="245">
        <v>4069.36</v>
      </c>
      <c r="F302" s="244"/>
    </row>
    <row r="303" spans="1:6" x14ac:dyDescent="0.25">
      <c r="A303" s="243" t="s">
        <v>150</v>
      </c>
      <c r="B303" s="239" t="s">
        <v>151</v>
      </c>
      <c r="C303" s="244"/>
      <c r="D303" s="244"/>
      <c r="E303" s="245">
        <v>10499.79</v>
      </c>
      <c r="F303" s="244"/>
    </row>
    <row r="304" spans="1:6" x14ac:dyDescent="0.25">
      <c r="A304" s="243" t="s">
        <v>152</v>
      </c>
      <c r="B304" s="239" t="s">
        <v>153</v>
      </c>
      <c r="C304" s="244"/>
      <c r="D304" s="244"/>
      <c r="E304" s="245">
        <v>300</v>
      </c>
      <c r="F304" s="244"/>
    </row>
    <row r="305" spans="1:6" x14ac:dyDescent="0.25">
      <c r="A305" s="243" t="s">
        <v>154</v>
      </c>
      <c r="B305" s="239" t="s">
        <v>155</v>
      </c>
      <c r="C305" s="244"/>
      <c r="D305" s="244"/>
      <c r="E305" s="245">
        <v>313.44</v>
      </c>
      <c r="F305" s="244"/>
    </row>
    <row r="306" spans="1:6" x14ac:dyDescent="0.25">
      <c r="A306" s="243" t="s">
        <v>158</v>
      </c>
      <c r="B306" s="239" t="s">
        <v>145</v>
      </c>
      <c r="C306" s="244"/>
      <c r="D306" s="244"/>
      <c r="E306" s="245">
        <v>579.30999999999995</v>
      </c>
      <c r="F306" s="244"/>
    </row>
    <row r="307" spans="1:6" x14ac:dyDescent="0.25">
      <c r="A307" s="242" t="s">
        <v>159</v>
      </c>
      <c r="B307" s="239" t="s">
        <v>160</v>
      </c>
      <c r="C307" s="240">
        <v>0</v>
      </c>
      <c r="D307" s="240"/>
      <c r="E307" s="241">
        <f>E310</f>
        <v>0.24</v>
      </c>
      <c r="F307" s="231" t="e">
        <f>+E307/C307*100</f>
        <v>#DIV/0!</v>
      </c>
    </row>
    <row r="308" spans="1:6" x14ac:dyDescent="0.25">
      <c r="A308" s="243" t="s">
        <v>163</v>
      </c>
      <c r="B308" s="239" t="s">
        <v>164</v>
      </c>
      <c r="C308" s="244"/>
      <c r="D308" s="244"/>
      <c r="E308" s="245"/>
      <c r="F308" s="244"/>
    </row>
    <row r="309" spans="1:6" ht="25.5" x14ac:dyDescent="0.25">
      <c r="A309" s="243" t="s">
        <v>388</v>
      </c>
      <c r="B309" s="239" t="s">
        <v>389</v>
      </c>
      <c r="C309" s="244"/>
      <c r="D309" s="244"/>
      <c r="E309" s="245"/>
      <c r="F309" s="244"/>
    </row>
    <row r="310" spans="1:6" x14ac:dyDescent="0.25">
      <c r="A310" s="243">
        <v>3433</v>
      </c>
      <c r="B310" s="239" t="s">
        <v>391</v>
      </c>
      <c r="C310" s="244"/>
      <c r="D310" s="244"/>
      <c r="E310" s="245">
        <v>0.24</v>
      </c>
      <c r="F310" s="244"/>
    </row>
    <row r="311" spans="1:6" x14ac:dyDescent="0.25">
      <c r="A311" s="243" t="s">
        <v>392</v>
      </c>
      <c r="B311" s="239" t="s">
        <v>393</v>
      </c>
      <c r="C311" s="244"/>
      <c r="D311" s="244"/>
      <c r="E311" s="245"/>
      <c r="F311" s="244"/>
    </row>
    <row r="312" spans="1:6" x14ac:dyDescent="0.25">
      <c r="A312" s="242">
        <v>35</v>
      </c>
      <c r="B312" s="239" t="s">
        <v>166</v>
      </c>
      <c r="C312" s="247">
        <v>23766</v>
      </c>
      <c r="D312" s="247"/>
      <c r="E312" s="241">
        <v>23765.7</v>
      </c>
      <c r="F312" s="247"/>
    </row>
    <row r="313" spans="1:6" x14ac:dyDescent="0.25">
      <c r="A313" s="243" t="s">
        <v>178</v>
      </c>
      <c r="B313" s="239" t="s">
        <v>179</v>
      </c>
      <c r="C313" s="244"/>
      <c r="D313" s="244"/>
      <c r="E313" s="245"/>
      <c r="F313" s="244"/>
    </row>
    <row r="314" spans="1:6" ht="25.5" x14ac:dyDescent="0.25">
      <c r="A314" s="243" t="s">
        <v>196</v>
      </c>
      <c r="B314" s="239" t="s">
        <v>197</v>
      </c>
      <c r="C314" s="244"/>
      <c r="D314" s="244"/>
      <c r="E314" s="245"/>
      <c r="F314" s="244"/>
    </row>
    <row r="315" spans="1:6" ht="25.5" x14ac:dyDescent="0.25">
      <c r="A315" s="242" t="s">
        <v>202</v>
      </c>
      <c r="B315" s="239" t="s">
        <v>203</v>
      </c>
      <c r="C315" s="240">
        <v>0</v>
      </c>
      <c r="D315" s="240"/>
      <c r="E315" s="241"/>
      <c r="F315" s="231"/>
    </row>
    <row r="316" spans="1:6" x14ac:dyDescent="0.25">
      <c r="A316" s="243" t="s">
        <v>206</v>
      </c>
      <c r="B316" s="239" t="s">
        <v>207</v>
      </c>
      <c r="C316" s="244"/>
      <c r="D316" s="244"/>
      <c r="E316" s="245"/>
      <c r="F316" s="244"/>
    </row>
    <row r="317" spans="1:6" x14ac:dyDescent="0.25">
      <c r="A317" s="243" t="s">
        <v>411</v>
      </c>
      <c r="B317" s="239" t="s">
        <v>412</v>
      </c>
      <c r="C317" s="244"/>
      <c r="D317" s="244"/>
      <c r="E317" s="245"/>
      <c r="F317" s="244"/>
    </row>
    <row r="318" spans="1:6" ht="25.5" x14ac:dyDescent="0.25">
      <c r="A318" s="242" t="s">
        <v>58</v>
      </c>
      <c r="B318" s="239" t="s">
        <v>227</v>
      </c>
      <c r="C318" s="247">
        <v>0</v>
      </c>
      <c r="D318" s="247"/>
      <c r="E318" s="241"/>
      <c r="F318" s="247"/>
    </row>
    <row r="319" spans="1:6" x14ac:dyDescent="0.25">
      <c r="A319" s="243" t="s">
        <v>230</v>
      </c>
      <c r="B319" s="239" t="s">
        <v>231</v>
      </c>
      <c r="C319" s="244"/>
      <c r="D319" s="244"/>
      <c r="E319" s="245"/>
      <c r="F319" s="244"/>
    </row>
    <row r="320" spans="1:6" x14ac:dyDescent="0.25">
      <c r="A320" s="243" t="s">
        <v>429</v>
      </c>
      <c r="B320" s="239" t="s">
        <v>347</v>
      </c>
      <c r="C320" s="244"/>
      <c r="D320" s="244"/>
      <c r="E320" s="245"/>
      <c r="F320" s="244"/>
    </row>
    <row r="321" spans="1:6" ht="25.5" x14ac:dyDescent="0.25">
      <c r="A321" s="242" t="s">
        <v>232</v>
      </c>
      <c r="B321" s="239" t="s">
        <v>233</v>
      </c>
      <c r="C321" s="240">
        <v>50000</v>
      </c>
      <c r="D321" s="240"/>
      <c r="E321" s="241">
        <f>E325</f>
        <v>40961.42</v>
      </c>
      <c r="F321" s="231">
        <f>+E321/C321*100</f>
        <v>81.922839999999994</v>
      </c>
    </row>
    <row r="322" spans="1:6" x14ac:dyDescent="0.25">
      <c r="A322" s="243" t="s">
        <v>240</v>
      </c>
      <c r="B322" s="239" t="s">
        <v>241</v>
      </c>
      <c r="C322" s="244"/>
      <c r="D322" s="244"/>
      <c r="E322" s="245"/>
      <c r="F322" s="244"/>
    </row>
    <row r="323" spans="1:6" x14ac:dyDescent="0.25">
      <c r="A323" s="243" t="s">
        <v>435</v>
      </c>
      <c r="B323" s="239" t="s">
        <v>436</v>
      </c>
      <c r="C323" s="244"/>
      <c r="D323" s="244"/>
      <c r="E323" s="245"/>
      <c r="F323" s="244"/>
    </row>
    <row r="324" spans="1:6" x14ac:dyDescent="0.25">
      <c r="A324" s="243" t="s">
        <v>437</v>
      </c>
      <c r="B324" s="239" t="s">
        <v>438</v>
      </c>
      <c r="C324" s="244"/>
      <c r="D324" s="244"/>
      <c r="E324" s="245"/>
      <c r="F324" s="244"/>
    </row>
    <row r="325" spans="1:6" x14ac:dyDescent="0.25">
      <c r="A325" s="243" t="s">
        <v>242</v>
      </c>
      <c r="B325" s="239" t="s">
        <v>243</v>
      </c>
      <c r="C325" s="244"/>
      <c r="D325" s="244"/>
      <c r="E325" s="245">
        <v>40961.42</v>
      </c>
      <c r="F325" s="244"/>
    </row>
    <row r="326" spans="1:6" x14ac:dyDescent="0.25">
      <c r="A326" s="243" t="s">
        <v>439</v>
      </c>
      <c r="B326" s="239" t="s">
        <v>440</v>
      </c>
      <c r="C326" s="244"/>
      <c r="D326" s="244"/>
      <c r="E326" s="245"/>
      <c r="F326" s="244"/>
    </row>
    <row r="327" spans="1:6" x14ac:dyDescent="0.25">
      <c r="A327" s="243" t="s">
        <v>441</v>
      </c>
      <c r="B327" s="239" t="s">
        <v>359</v>
      </c>
      <c r="C327" s="244"/>
      <c r="D327" s="244"/>
      <c r="E327" s="245"/>
      <c r="F327" s="244"/>
    </row>
    <row r="328" spans="1:6" x14ac:dyDescent="0.25">
      <c r="A328" s="243" t="s">
        <v>442</v>
      </c>
      <c r="B328" s="239" t="s">
        <v>361</v>
      </c>
      <c r="C328" s="244"/>
      <c r="D328" s="244"/>
      <c r="E328" s="245"/>
      <c r="F328" s="244"/>
    </row>
    <row r="329" spans="1:6" x14ac:dyDescent="0.25">
      <c r="A329" s="243" t="s">
        <v>449</v>
      </c>
      <c r="B329" s="239" t="s">
        <v>450</v>
      </c>
      <c r="C329" s="244"/>
      <c r="D329" s="244"/>
      <c r="E329" s="245"/>
      <c r="F329" s="244"/>
    </row>
    <row r="330" spans="1:6" x14ac:dyDescent="0.25">
      <c r="A330" s="243" t="s">
        <v>246</v>
      </c>
      <c r="B330" s="239" t="s">
        <v>247</v>
      </c>
      <c r="C330" s="244"/>
      <c r="D330" s="244"/>
      <c r="E330" s="245"/>
      <c r="F330" s="244"/>
    </row>
    <row r="331" spans="1:6" ht="25.5" x14ac:dyDescent="0.25">
      <c r="A331" s="242" t="s">
        <v>248</v>
      </c>
      <c r="B331" s="239" t="s">
        <v>249</v>
      </c>
      <c r="C331" s="247"/>
      <c r="D331" s="247"/>
      <c r="E331" s="241"/>
      <c r="F331" s="247"/>
    </row>
    <row r="332" spans="1:6" x14ac:dyDescent="0.25">
      <c r="A332" s="243" t="s">
        <v>252</v>
      </c>
      <c r="B332" s="239" t="s">
        <v>251</v>
      </c>
      <c r="C332" s="244"/>
      <c r="D332" s="244"/>
      <c r="E332" s="245"/>
      <c r="F332" s="244"/>
    </row>
    <row r="333" spans="1:6" x14ac:dyDescent="0.25">
      <c r="A333" s="246" t="s">
        <v>31</v>
      </c>
      <c r="B333" s="239" t="s">
        <v>485</v>
      </c>
      <c r="C333" s="240">
        <v>119905</v>
      </c>
      <c r="D333" s="240"/>
      <c r="E333" s="241">
        <f>E334+E338+E361+E363+E358</f>
        <v>230530.35</v>
      </c>
      <c r="F333" s="231">
        <f t="shared" ref="F333:F334" si="8">+E333/C333*100</f>
        <v>192.26083149159751</v>
      </c>
    </row>
    <row r="334" spans="1:6" x14ac:dyDescent="0.25">
      <c r="A334" s="242" t="s">
        <v>82</v>
      </c>
      <c r="B334" s="239" t="s">
        <v>83</v>
      </c>
      <c r="C334" s="240">
        <v>40718</v>
      </c>
      <c r="D334" s="240"/>
      <c r="E334" s="241">
        <f>E335+E336+E337</f>
        <v>116024.74</v>
      </c>
      <c r="F334" s="231">
        <f t="shared" si="8"/>
        <v>284.94705044452087</v>
      </c>
    </row>
    <row r="335" spans="1:6" x14ac:dyDescent="0.25">
      <c r="A335" s="243" t="s">
        <v>86</v>
      </c>
      <c r="B335" s="239" t="s">
        <v>87</v>
      </c>
      <c r="C335" s="244"/>
      <c r="D335" s="244"/>
      <c r="E335" s="245">
        <v>81233.64</v>
      </c>
      <c r="F335" s="244"/>
    </row>
    <row r="336" spans="1:6" x14ac:dyDescent="0.25">
      <c r="A336" s="243" t="s">
        <v>92</v>
      </c>
      <c r="B336" s="239" t="s">
        <v>91</v>
      </c>
      <c r="C336" s="244"/>
      <c r="D336" s="244"/>
      <c r="E336" s="245">
        <v>22264.55</v>
      </c>
      <c r="F336" s="244"/>
    </row>
    <row r="337" spans="1:6" x14ac:dyDescent="0.25">
      <c r="A337" s="243" t="s">
        <v>95</v>
      </c>
      <c r="B337" s="239" t="s">
        <v>96</v>
      </c>
      <c r="C337" s="244"/>
      <c r="D337" s="244"/>
      <c r="E337" s="245">
        <v>12526.55</v>
      </c>
      <c r="F337" s="244"/>
    </row>
    <row r="338" spans="1:6" x14ac:dyDescent="0.25">
      <c r="A338" s="242" t="s">
        <v>97</v>
      </c>
      <c r="B338" s="239" t="s">
        <v>98</v>
      </c>
      <c r="C338" s="240">
        <v>33186</v>
      </c>
      <c r="D338" s="240"/>
      <c r="E338" s="241">
        <f>E339+E340+E341+E342+E343+E344+E345+E346+E347+E348+E349+E350+E352+E351+E353+E354+E355+E357+E356</f>
        <v>98966.189999999988</v>
      </c>
      <c r="F338" s="231">
        <f>+E338/C338*100</f>
        <v>298.21668775989872</v>
      </c>
    </row>
    <row r="339" spans="1:6" x14ac:dyDescent="0.25">
      <c r="A339" s="243" t="s">
        <v>101</v>
      </c>
      <c r="B339" s="239" t="s">
        <v>102</v>
      </c>
      <c r="C339" s="244"/>
      <c r="D339" s="244"/>
      <c r="E339" s="245">
        <v>24456.15</v>
      </c>
      <c r="F339" s="244"/>
    </row>
    <row r="340" spans="1:6" ht="25.5" x14ac:dyDescent="0.25">
      <c r="A340" s="243" t="s">
        <v>103</v>
      </c>
      <c r="B340" s="239" t="s">
        <v>104</v>
      </c>
      <c r="C340" s="244"/>
      <c r="D340" s="244"/>
      <c r="E340" s="245">
        <v>248.72</v>
      </c>
      <c r="F340" s="244"/>
    </row>
    <row r="341" spans="1:6" x14ac:dyDescent="0.25">
      <c r="A341" s="243" t="s">
        <v>105</v>
      </c>
      <c r="B341" s="239" t="s">
        <v>106</v>
      </c>
      <c r="C341" s="244"/>
      <c r="D341" s="244"/>
      <c r="E341" s="245"/>
      <c r="F341" s="244"/>
    </row>
    <row r="342" spans="1:6" x14ac:dyDescent="0.25">
      <c r="A342" s="243" t="s">
        <v>111</v>
      </c>
      <c r="B342" s="239" t="s">
        <v>112</v>
      </c>
      <c r="C342" s="244"/>
      <c r="D342" s="244"/>
      <c r="E342" s="245">
        <v>2942.09</v>
      </c>
      <c r="F342" s="244"/>
    </row>
    <row r="343" spans="1:6" x14ac:dyDescent="0.25">
      <c r="A343" s="243" t="s">
        <v>380</v>
      </c>
      <c r="B343" s="239" t="s">
        <v>381</v>
      </c>
      <c r="C343" s="244"/>
      <c r="D343" s="244"/>
      <c r="E343" s="245"/>
      <c r="F343" s="244"/>
    </row>
    <row r="344" spans="1:6" x14ac:dyDescent="0.25">
      <c r="A344" s="243" t="s">
        <v>113</v>
      </c>
      <c r="B344" s="239" t="s">
        <v>114</v>
      </c>
      <c r="C344" s="244"/>
      <c r="D344" s="244"/>
      <c r="E344" s="245"/>
      <c r="F344" s="244"/>
    </row>
    <row r="345" spans="1:6" ht="25.5" x14ac:dyDescent="0.25">
      <c r="A345" s="243" t="s">
        <v>115</v>
      </c>
      <c r="B345" s="239" t="s">
        <v>116</v>
      </c>
      <c r="C345" s="244"/>
      <c r="D345" s="244"/>
      <c r="E345" s="245"/>
      <c r="F345" s="244"/>
    </row>
    <row r="346" spans="1:6" x14ac:dyDescent="0.25">
      <c r="A346" s="243" t="s">
        <v>117</v>
      </c>
      <c r="B346" s="239" t="s">
        <v>118</v>
      </c>
      <c r="C346" s="244"/>
      <c r="D346" s="244"/>
      <c r="E346" s="245">
        <v>406.59</v>
      </c>
      <c r="F346" s="244"/>
    </row>
    <row r="347" spans="1:6" x14ac:dyDescent="0.25">
      <c r="A347" s="243" t="s">
        <v>123</v>
      </c>
      <c r="B347" s="239" t="s">
        <v>124</v>
      </c>
      <c r="C347" s="244"/>
      <c r="D347" s="244"/>
      <c r="E347" s="245">
        <v>9969.6</v>
      </c>
      <c r="F347" s="244"/>
    </row>
    <row r="348" spans="1:6" x14ac:dyDescent="0.25">
      <c r="A348" s="243" t="s">
        <v>125</v>
      </c>
      <c r="B348" s="239" t="s">
        <v>126</v>
      </c>
      <c r="C348" s="244"/>
      <c r="D348" s="244"/>
      <c r="E348" s="245"/>
      <c r="F348" s="244"/>
    </row>
    <row r="349" spans="1:6" x14ac:dyDescent="0.25">
      <c r="A349" s="243" t="s">
        <v>127</v>
      </c>
      <c r="B349" s="239" t="s">
        <v>128</v>
      </c>
      <c r="C349" s="244"/>
      <c r="D349" s="244"/>
      <c r="E349" s="245">
        <v>6703.29</v>
      </c>
      <c r="F349" s="244"/>
    </row>
    <row r="350" spans="1:6" x14ac:dyDescent="0.25">
      <c r="A350" s="243" t="s">
        <v>131</v>
      </c>
      <c r="B350" s="239" t="s">
        <v>132</v>
      </c>
      <c r="C350" s="244"/>
      <c r="D350" s="244"/>
      <c r="E350" s="245">
        <v>166.51</v>
      </c>
      <c r="F350" s="244"/>
    </row>
    <row r="351" spans="1:6" x14ac:dyDescent="0.25">
      <c r="A351" s="243" t="s">
        <v>135</v>
      </c>
      <c r="B351" s="239" t="s">
        <v>136</v>
      </c>
      <c r="C351" s="244"/>
      <c r="D351" s="244"/>
      <c r="E351" s="245">
        <v>18498.55</v>
      </c>
      <c r="F351" s="244"/>
    </row>
    <row r="352" spans="1:6" x14ac:dyDescent="0.25">
      <c r="A352" s="243" t="s">
        <v>137</v>
      </c>
      <c r="B352" s="239" t="s">
        <v>138</v>
      </c>
      <c r="C352" s="244"/>
      <c r="D352" s="244"/>
      <c r="E352" s="245"/>
      <c r="F352" s="244"/>
    </row>
    <row r="353" spans="1:6" x14ac:dyDescent="0.25">
      <c r="A353" s="243" t="s">
        <v>139</v>
      </c>
      <c r="B353" s="239" t="s">
        <v>140</v>
      </c>
      <c r="C353" s="244"/>
      <c r="D353" s="244"/>
      <c r="E353" s="245">
        <v>32916</v>
      </c>
      <c r="F353" s="244"/>
    </row>
    <row r="354" spans="1:6" ht="25.5" x14ac:dyDescent="0.25">
      <c r="A354" s="243" t="s">
        <v>143</v>
      </c>
      <c r="B354" s="239" t="s">
        <v>142</v>
      </c>
      <c r="C354" s="244"/>
      <c r="D354" s="244"/>
      <c r="E354" s="245">
        <v>68.510000000000005</v>
      </c>
      <c r="F354" s="244"/>
    </row>
    <row r="355" spans="1:6" x14ac:dyDescent="0.25">
      <c r="A355" s="243" t="s">
        <v>150</v>
      </c>
      <c r="B355" s="239" t="s">
        <v>151</v>
      </c>
      <c r="C355" s="244"/>
      <c r="D355" s="244"/>
      <c r="E355" s="245">
        <v>2462.6799999999998</v>
      </c>
      <c r="F355" s="244"/>
    </row>
    <row r="356" spans="1:6" x14ac:dyDescent="0.25">
      <c r="A356" s="243">
        <v>3294</v>
      </c>
      <c r="B356" s="239" t="s">
        <v>153</v>
      </c>
      <c r="C356" s="244"/>
      <c r="D356" s="244"/>
      <c r="E356" s="245">
        <v>127.5</v>
      </c>
      <c r="F356" s="244"/>
    </row>
    <row r="357" spans="1:6" x14ac:dyDescent="0.25">
      <c r="A357" s="243" t="s">
        <v>158</v>
      </c>
      <c r="B357" s="239" t="s">
        <v>145</v>
      </c>
      <c r="C357" s="244"/>
      <c r="D357" s="244"/>
      <c r="E357" s="245"/>
      <c r="F357" s="244"/>
    </row>
    <row r="358" spans="1:6" x14ac:dyDescent="0.25">
      <c r="A358" s="242" t="s">
        <v>159</v>
      </c>
      <c r="B358" s="239" t="s">
        <v>160</v>
      </c>
      <c r="C358" s="247">
        <v>1</v>
      </c>
      <c r="D358" s="247"/>
      <c r="E358" s="241">
        <v>0.42</v>
      </c>
      <c r="F358" s="247">
        <f>E358/C358*100</f>
        <v>42</v>
      </c>
    </row>
    <row r="359" spans="1:6" x14ac:dyDescent="0.25">
      <c r="A359" s="243" t="s">
        <v>163</v>
      </c>
      <c r="B359" s="239" t="s">
        <v>164</v>
      </c>
      <c r="C359" s="244"/>
      <c r="D359" s="244"/>
      <c r="E359" s="245"/>
      <c r="F359" s="244"/>
    </row>
    <row r="360" spans="1:6" ht="25.5" x14ac:dyDescent="0.25">
      <c r="A360" s="243">
        <v>3432</v>
      </c>
      <c r="B360" s="239" t="s">
        <v>389</v>
      </c>
      <c r="C360" s="244"/>
      <c r="D360" s="244"/>
      <c r="E360" s="245">
        <v>0.42</v>
      </c>
      <c r="F360" s="244"/>
    </row>
    <row r="361" spans="1:6" ht="25.5" x14ac:dyDescent="0.25">
      <c r="A361" s="242" t="s">
        <v>202</v>
      </c>
      <c r="B361" s="239" t="s">
        <v>203</v>
      </c>
      <c r="C361" s="240">
        <v>18000</v>
      </c>
      <c r="D361" s="247"/>
      <c r="E361" s="241">
        <f>E362</f>
        <v>14950</v>
      </c>
      <c r="F361" s="247">
        <f>E361/C361*100</f>
        <v>83.055555555555557</v>
      </c>
    </row>
    <row r="362" spans="1:6" x14ac:dyDescent="0.25">
      <c r="A362" s="243" t="s">
        <v>206</v>
      </c>
      <c r="B362" s="239" t="s">
        <v>207</v>
      </c>
      <c r="C362" s="244"/>
      <c r="D362" s="244"/>
      <c r="E362" s="245">
        <v>14950</v>
      </c>
      <c r="F362" s="244"/>
    </row>
    <row r="363" spans="1:6" ht="25.5" x14ac:dyDescent="0.25">
      <c r="A363" s="242" t="s">
        <v>232</v>
      </c>
      <c r="B363" s="239" t="s">
        <v>233</v>
      </c>
      <c r="C363" s="240">
        <v>28000</v>
      </c>
      <c r="D363" s="240"/>
      <c r="E363" s="241">
        <f>E364</f>
        <v>589</v>
      </c>
      <c r="F363" s="231">
        <f>+E363/C363*100</f>
        <v>2.1035714285714286</v>
      </c>
    </row>
    <row r="364" spans="1:6" x14ac:dyDescent="0.25">
      <c r="A364" s="243" t="s">
        <v>240</v>
      </c>
      <c r="B364" s="239" t="s">
        <v>241</v>
      </c>
      <c r="C364" s="244"/>
      <c r="D364" s="244"/>
      <c r="E364" s="245">
        <v>589</v>
      </c>
      <c r="F364" s="244"/>
    </row>
    <row r="365" spans="1:6" x14ac:dyDescent="0.25">
      <c r="A365" s="243" t="s">
        <v>242</v>
      </c>
      <c r="B365" s="239" t="s">
        <v>243</v>
      </c>
      <c r="C365" s="244"/>
      <c r="D365" s="244"/>
      <c r="E365" s="245"/>
      <c r="F365" s="244"/>
    </row>
    <row r="366" spans="1:6" x14ac:dyDescent="0.25">
      <c r="A366" s="243" t="s">
        <v>439</v>
      </c>
      <c r="B366" s="239" t="s">
        <v>440</v>
      </c>
      <c r="C366" s="244"/>
      <c r="D366" s="244"/>
      <c r="E366" s="245"/>
      <c r="F366" s="244"/>
    </row>
    <row r="367" spans="1:6" x14ac:dyDescent="0.25">
      <c r="A367" s="243" t="s">
        <v>441</v>
      </c>
      <c r="B367" s="239" t="s">
        <v>359</v>
      </c>
      <c r="C367" s="244"/>
      <c r="D367" s="244"/>
      <c r="E367" s="245"/>
      <c r="F367" s="244"/>
    </row>
    <row r="368" spans="1:6" x14ac:dyDescent="0.25">
      <c r="A368" s="243" t="s">
        <v>246</v>
      </c>
      <c r="B368" s="239" t="s">
        <v>247</v>
      </c>
      <c r="C368" s="244"/>
      <c r="D368" s="244"/>
      <c r="E368" s="245"/>
      <c r="F368" s="244"/>
    </row>
    <row r="369" spans="1:6" ht="25.5" x14ac:dyDescent="0.25">
      <c r="A369" s="238" t="s">
        <v>338</v>
      </c>
      <c r="B369" s="239" t="s">
        <v>486</v>
      </c>
      <c r="C369" s="240">
        <v>270</v>
      </c>
      <c r="D369" s="240"/>
      <c r="E369" s="241"/>
      <c r="F369" s="231">
        <f>+E369/C369*100</f>
        <v>0</v>
      </c>
    </row>
    <row r="370" spans="1:6" x14ac:dyDescent="0.25">
      <c r="A370" s="242" t="s">
        <v>97</v>
      </c>
      <c r="B370" s="239" t="s">
        <v>98</v>
      </c>
      <c r="C370" s="247"/>
      <c r="D370" s="247"/>
      <c r="E370" s="241"/>
      <c r="F370" s="247"/>
    </row>
    <row r="371" spans="1:6" x14ac:dyDescent="0.25">
      <c r="A371" s="243" t="s">
        <v>135</v>
      </c>
      <c r="B371" s="239" t="s">
        <v>136</v>
      </c>
      <c r="C371" s="244"/>
      <c r="D371" s="244"/>
      <c r="E371" s="245"/>
      <c r="F371" s="244"/>
    </row>
    <row r="372" spans="1:6" ht="25.5" x14ac:dyDescent="0.25">
      <c r="A372" s="242" t="s">
        <v>232</v>
      </c>
      <c r="B372" s="239" t="s">
        <v>233</v>
      </c>
      <c r="C372" s="240">
        <v>270</v>
      </c>
      <c r="D372" s="240"/>
      <c r="E372" s="241"/>
      <c r="F372" s="231">
        <f>+E372/C372*100</f>
        <v>0</v>
      </c>
    </row>
    <row r="373" spans="1:6" x14ac:dyDescent="0.25">
      <c r="A373" s="243" t="s">
        <v>240</v>
      </c>
      <c r="B373" s="239" t="s">
        <v>241</v>
      </c>
      <c r="C373" s="244"/>
      <c r="D373" s="244"/>
      <c r="E373" s="245"/>
      <c r="F373" s="244"/>
    </row>
    <row r="374" spans="1:6" x14ac:dyDescent="0.25">
      <c r="A374" s="243" t="s">
        <v>435</v>
      </c>
      <c r="B374" s="239" t="s">
        <v>436</v>
      </c>
      <c r="C374" s="244"/>
      <c r="D374" s="244"/>
      <c r="E374" s="245"/>
      <c r="F374" s="244"/>
    </row>
    <row r="375" spans="1:6" x14ac:dyDescent="0.25">
      <c r="A375" s="243" t="s">
        <v>437</v>
      </c>
      <c r="B375" s="239" t="s">
        <v>438</v>
      </c>
      <c r="C375" s="244"/>
      <c r="D375" s="244"/>
      <c r="E375" s="245"/>
      <c r="F375" s="244"/>
    </row>
    <row r="376" spans="1:6" x14ac:dyDescent="0.25">
      <c r="A376" s="243" t="s">
        <v>442</v>
      </c>
      <c r="B376" s="239" t="s">
        <v>361</v>
      </c>
      <c r="C376" s="244"/>
      <c r="D376" s="244"/>
      <c r="E376" s="245"/>
      <c r="F376" s="244"/>
    </row>
    <row r="377" spans="1:6" x14ac:dyDescent="0.25">
      <c r="A377" s="243" t="s">
        <v>449</v>
      </c>
      <c r="B377" s="239" t="s">
        <v>450</v>
      </c>
      <c r="C377" s="244"/>
      <c r="D377" s="244"/>
      <c r="E377" s="245"/>
      <c r="F377" s="244"/>
    </row>
    <row r="378" spans="1:6" ht="25.5" x14ac:dyDescent="0.25">
      <c r="A378" s="242" t="s">
        <v>248</v>
      </c>
      <c r="B378" s="239" t="s">
        <v>249</v>
      </c>
      <c r="C378" s="247"/>
      <c r="D378" s="247"/>
      <c r="E378" s="241"/>
      <c r="F378" s="247"/>
    </row>
    <row r="379" spans="1:6" x14ac:dyDescent="0.25">
      <c r="A379" s="243" t="s">
        <v>252</v>
      </c>
      <c r="B379" s="239" t="s">
        <v>251</v>
      </c>
      <c r="C379" s="244"/>
      <c r="D379" s="244"/>
      <c r="E379" s="245"/>
      <c r="F379" s="244"/>
    </row>
    <row r="380" spans="1:6" ht="25.5" x14ac:dyDescent="0.25">
      <c r="A380" s="236" t="s">
        <v>548</v>
      </c>
      <c r="B380" s="237" t="s">
        <v>549</v>
      </c>
      <c r="C380" s="229">
        <v>103278</v>
      </c>
      <c r="D380" s="229"/>
      <c r="E380" s="230">
        <f>+E381</f>
        <v>75620.75</v>
      </c>
      <c r="F380" s="231">
        <f t="shared" ref="F380" si="9">+E380/C380*100</f>
        <v>73.220579407037306</v>
      </c>
    </row>
    <row r="381" spans="1:6" x14ac:dyDescent="0.25">
      <c r="A381" s="238" t="s">
        <v>533</v>
      </c>
      <c r="B381" s="239" t="s">
        <v>534</v>
      </c>
      <c r="C381" s="240">
        <v>103278</v>
      </c>
      <c r="D381" s="240"/>
      <c r="E381" s="241">
        <f>E382+E385+E401</f>
        <v>75620.75</v>
      </c>
      <c r="F381" s="231">
        <f t="shared" ref="F381:F382" si="10">+E381/C381*100</f>
        <v>73.220579407037306</v>
      </c>
    </row>
    <row r="382" spans="1:6" x14ac:dyDescent="0.25">
      <c r="A382" s="242" t="s">
        <v>82</v>
      </c>
      <c r="B382" s="239" t="s">
        <v>83</v>
      </c>
      <c r="C382" s="240">
        <v>103278</v>
      </c>
      <c r="D382" s="240"/>
      <c r="E382" s="241"/>
      <c r="F382" s="231">
        <f t="shared" si="10"/>
        <v>0</v>
      </c>
    </row>
    <row r="383" spans="1:6" x14ac:dyDescent="0.25">
      <c r="A383" s="243" t="s">
        <v>86</v>
      </c>
      <c r="B383" s="239" t="s">
        <v>87</v>
      </c>
      <c r="C383" s="244"/>
      <c r="D383" s="244"/>
      <c r="E383" s="245"/>
      <c r="F383" s="244"/>
    </row>
    <row r="384" spans="1:6" x14ac:dyDescent="0.25">
      <c r="A384" s="243" t="s">
        <v>95</v>
      </c>
      <c r="B384" s="239" t="s">
        <v>96</v>
      </c>
      <c r="C384" s="244"/>
      <c r="D384" s="244"/>
      <c r="E384" s="245"/>
      <c r="F384" s="244"/>
    </row>
    <row r="385" spans="1:6" x14ac:dyDescent="0.25">
      <c r="A385" s="242" t="s">
        <v>97</v>
      </c>
      <c r="B385" s="239" t="s">
        <v>98</v>
      </c>
      <c r="C385" s="240">
        <v>0</v>
      </c>
      <c r="D385" s="240"/>
      <c r="E385" s="241"/>
      <c r="F385" s="231"/>
    </row>
    <row r="386" spans="1:6" x14ac:dyDescent="0.25">
      <c r="A386" s="243" t="s">
        <v>101</v>
      </c>
      <c r="B386" s="239" t="s">
        <v>102</v>
      </c>
      <c r="C386" s="244"/>
      <c r="D386" s="244"/>
      <c r="E386" s="245"/>
      <c r="F386" s="244"/>
    </row>
    <row r="387" spans="1:6" ht="25.5" x14ac:dyDescent="0.25">
      <c r="A387" s="243" t="s">
        <v>103</v>
      </c>
      <c r="B387" s="239" t="s">
        <v>104</v>
      </c>
      <c r="C387" s="244"/>
      <c r="D387" s="244"/>
      <c r="E387" s="245"/>
      <c r="F387" s="244"/>
    </row>
    <row r="388" spans="1:6" x14ac:dyDescent="0.25">
      <c r="A388" s="243" t="s">
        <v>105</v>
      </c>
      <c r="B388" s="239" t="s">
        <v>106</v>
      </c>
      <c r="C388" s="244"/>
      <c r="D388" s="244"/>
      <c r="E388" s="245"/>
      <c r="F388" s="244"/>
    </row>
    <row r="389" spans="1:6" x14ac:dyDescent="0.25">
      <c r="A389" s="243" t="s">
        <v>111</v>
      </c>
      <c r="B389" s="239" t="s">
        <v>112</v>
      </c>
      <c r="C389" s="244"/>
      <c r="D389" s="244"/>
      <c r="E389" s="245"/>
      <c r="F389" s="244"/>
    </row>
    <row r="390" spans="1:6" x14ac:dyDescent="0.25">
      <c r="A390" s="243" t="s">
        <v>113</v>
      </c>
      <c r="B390" s="239" t="s">
        <v>114</v>
      </c>
      <c r="C390" s="244"/>
      <c r="D390" s="244"/>
      <c r="E390" s="245"/>
      <c r="F390" s="244"/>
    </row>
    <row r="391" spans="1:6" x14ac:dyDescent="0.25">
      <c r="A391" s="243" t="s">
        <v>123</v>
      </c>
      <c r="B391" s="239" t="s">
        <v>124</v>
      </c>
      <c r="C391" s="244"/>
      <c r="D391" s="244"/>
      <c r="E391" s="245"/>
      <c r="F391" s="244"/>
    </row>
    <row r="392" spans="1:6" x14ac:dyDescent="0.25">
      <c r="A392" s="243" t="s">
        <v>127</v>
      </c>
      <c r="B392" s="239" t="s">
        <v>128</v>
      </c>
      <c r="C392" s="244"/>
      <c r="D392" s="244"/>
      <c r="E392" s="245"/>
      <c r="F392" s="244"/>
    </row>
    <row r="393" spans="1:6" x14ac:dyDescent="0.25">
      <c r="A393" s="243" t="s">
        <v>129</v>
      </c>
      <c r="B393" s="239" t="s">
        <v>130</v>
      </c>
      <c r="C393" s="244"/>
      <c r="D393" s="244"/>
      <c r="E393" s="245"/>
      <c r="F393" s="244"/>
    </row>
    <row r="394" spans="1:6" x14ac:dyDescent="0.25">
      <c r="A394" s="243" t="s">
        <v>131</v>
      </c>
      <c r="B394" s="239" t="s">
        <v>132</v>
      </c>
      <c r="C394" s="244"/>
      <c r="D394" s="244"/>
      <c r="E394" s="245"/>
      <c r="F394" s="244"/>
    </row>
    <row r="395" spans="1:6" x14ac:dyDescent="0.25">
      <c r="A395" s="243" t="s">
        <v>135</v>
      </c>
      <c r="B395" s="239" t="s">
        <v>136</v>
      </c>
      <c r="C395" s="244"/>
      <c r="D395" s="244"/>
      <c r="E395" s="245"/>
      <c r="F395" s="244"/>
    </row>
    <row r="396" spans="1:6" x14ac:dyDescent="0.25">
      <c r="A396" s="243" t="s">
        <v>139</v>
      </c>
      <c r="B396" s="239" t="s">
        <v>140</v>
      </c>
      <c r="C396" s="244"/>
      <c r="D396" s="244"/>
      <c r="E396" s="245"/>
      <c r="F396" s="244"/>
    </row>
    <row r="397" spans="1:6" ht="25.5" x14ac:dyDescent="0.25">
      <c r="A397" s="243" t="s">
        <v>143</v>
      </c>
      <c r="B397" s="239" t="s">
        <v>142</v>
      </c>
      <c r="C397" s="244"/>
      <c r="D397" s="244"/>
      <c r="E397" s="245"/>
      <c r="F397" s="244"/>
    </row>
    <row r="398" spans="1:6" ht="25.5" x14ac:dyDescent="0.25">
      <c r="A398" s="243" t="s">
        <v>146</v>
      </c>
      <c r="B398" s="239" t="s">
        <v>147</v>
      </c>
      <c r="C398" s="244"/>
      <c r="D398" s="244"/>
      <c r="E398" s="245"/>
      <c r="F398" s="244"/>
    </row>
    <row r="399" spans="1:6" x14ac:dyDescent="0.25">
      <c r="A399" s="243" t="s">
        <v>150</v>
      </c>
      <c r="B399" s="239" t="s">
        <v>151</v>
      </c>
      <c r="C399" s="244"/>
      <c r="D399" s="244"/>
      <c r="E399" s="245"/>
      <c r="F399" s="244"/>
    </row>
    <row r="400" spans="1:6" x14ac:dyDescent="0.25">
      <c r="A400" s="243" t="s">
        <v>154</v>
      </c>
      <c r="B400" s="239" t="s">
        <v>155</v>
      </c>
      <c r="C400" s="244"/>
      <c r="D400" s="244"/>
      <c r="E400" s="245"/>
      <c r="F400" s="244"/>
    </row>
    <row r="401" spans="1:6" x14ac:dyDescent="0.25">
      <c r="A401" s="242" t="s">
        <v>165</v>
      </c>
      <c r="B401" s="239" t="s">
        <v>166</v>
      </c>
      <c r="C401" s="240">
        <v>0</v>
      </c>
      <c r="D401" s="240"/>
      <c r="E401" s="241">
        <f>E402</f>
        <v>75620.75</v>
      </c>
      <c r="F401" s="231" t="e">
        <f>+E401/C401*100</f>
        <v>#DIV/0!</v>
      </c>
    </row>
    <row r="402" spans="1:6" ht="25.5" x14ac:dyDescent="0.25">
      <c r="A402" s="243" t="s">
        <v>173</v>
      </c>
      <c r="B402" s="239" t="s">
        <v>172</v>
      </c>
      <c r="C402" s="244"/>
      <c r="D402" s="244"/>
      <c r="E402" s="245">
        <v>75620.75</v>
      </c>
      <c r="F402" s="244"/>
    </row>
    <row r="403" spans="1:6" ht="25.5" x14ac:dyDescent="0.25">
      <c r="A403" s="242" t="s">
        <v>174</v>
      </c>
      <c r="B403" s="239" t="s">
        <v>175</v>
      </c>
      <c r="C403" s="240">
        <v>0</v>
      </c>
      <c r="D403" s="240"/>
      <c r="E403" s="241"/>
      <c r="F403" s="231"/>
    </row>
    <row r="404" spans="1:6" ht="38.25" x14ac:dyDescent="0.25">
      <c r="A404" s="243" t="s">
        <v>404</v>
      </c>
      <c r="B404" s="239" t="s">
        <v>291</v>
      </c>
      <c r="C404" s="244"/>
      <c r="D404" s="244"/>
      <c r="E404" s="245"/>
      <c r="F404" s="244"/>
    </row>
    <row r="405" spans="1:6" ht="38.25" x14ac:dyDescent="0.25">
      <c r="A405" s="243" t="s">
        <v>200</v>
      </c>
      <c r="B405" s="239" t="s">
        <v>201</v>
      </c>
      <c r="C405" s="244"/>
      <c r="D405" s="244"/>
      <c r="E405" s="245"/>
      <c r="F405" s="244"/>
    </row>
    <row r="406" spans="1:6" ht="25.5" x14ac:dyDescent="0.25">
      <c r="A406" s="242" t="s">
        <v>232</v>
      </c>
      <c r="B406" s="239" t="s">
        <v>233</v>
      </c>
      <c r="C406" s="240">
        <v>0</v>
      </c>
      <c r="D406" s="240"/>
      <c r="E406" s="241"/>
      <c r="F406" s="231"/>
    </row>
    <row r="407" spans="1:6" x14ac:dyDescent="0.25">
      <c r="A407" s="243" t="s">
        <v>236</v>
      </c>
      <c r="B407" s="239" t="s">
        <v>237</v>
      </c>
      <c r="C407" s="244"/>
      <c r="D407" s="244"/>
      <c r="E407" s="245"/>
      <c r="F407" s="244"/>
    </row>
    <row r="408" spans="1:6" x14ac:dyDescent="0.25">
      <c r="A408" s="243" t="s">
        <v>242</v>
      </c>
      <c r="B408" s="239" t="s">
        <v>243</v>
      </c>
      <c r="C408" s="244"/>
      <c r="D408" s="244"/>
      <c r="E408" s="245"/>
      <c r="F408" s="244"/>
    </row>
    <row r="409" spans="1:6" ht="25.5" x14ac:dyDescent="0.25">
      <c r="A409" s="236" t="s">
        <v>583</v>
      </c>
      <c r="B409" s="237" t="s">
        <v>584</v>
      </c>
      <c r="C409" s="229">
        <v>6795</v>
      </c>
      <c r="D409" s="229"/>
      <c r="E409" s="230">
        <f>E410</f>
        <v>2220.6799999999998</v>
      </c>
      <c r="F409" s="231">
        <f t="shared" ref="F409:F410" si="11">+E409/C409*100</f>
        <v>32.681089036055923</v>
      </c>
    </row>
    <row r="410" spans="1:6" x14ac:dyDescent="0.25">
      <c r="A410" s="238" t="s">
        <v>535</v>
      </c>
      <c r="B410" s="239" t="s">
        <v>536</v>
      </c>
      <c r="C410" s="240">
        <v>6795</v>
      </c>
      <c r="D410" s="240"/>
      <c r="E410" s="241">
        <f>E414+E411+E422</f>
        <v>2220.6799999999998</v>
      </c>
      <c r="F410" s="231">
        <f t="shared" si="11"/>
        <v>32.681089036055923</v>
      </c>
    </row>
    <row r="411" spans="1:6" x14ac:dyDescent="0.25">
      <c r="A411" s="242" t="s">
        <v>82</v>
      </c>
      <c r="B411" s="239" t="s">
        <v>83</v>
      </c>
      <c r="C411" s="240">
        <v>0</v>
      </c>
      <c r="D411" s="247"/>
      <c r="E411" s="241"/>
      <c r="F411" s="247"/>
    </row>
    <row r="412" spans="1:6" x14ac:dyDescent="0.25">
      <c r="A412" s="243" t="s">
        <v>86</v>
      </c>
      <c r="B412" s="239" t="s">
        <v>87</v>
      </c>
      <c r="C412" s="244"/>
      <c r="D412" s="244"/>
      <c r="E412" s="245"/>
      <c r="F412" s="244"/>
    </row>
    <row r="413" spans="1:6" x14ac:dyDescent="0.25">
      <c r="A413" s="243" t="s">
        <v>95</v>
      </c>
      <c r="B413" s="239" t="s">
        <v>96</v>
      </c>
      <c r="C413" s="244"/>
      <c r="D413" s="244"/>
      <c r="E413" s="245"/>
      <c r="F413" s="244"/>
    </row>
    <row r="414" spans="1:6" x14ac:dyDescent="0.25">
      <c r="A414" s="242" t="s">
        <v>97</v>
      </c>
      <c r="B414" s="239" t="s">
        <v>98</v>
      </c>
      <c r="C414" s="240">
        <v>6795</v>
      </c>
      <c r="D414" s="240"/>
      <c r="E414" s="241">
        <f>E415+E416+E417+E418+E419+E420+E421</f>
        <v>1707.09</v>
      </c>
      <c r="F414" s="231">
        <f>+E414/C414*100</f>
        <v>25.12273730684327</v>
      </c>
    </row>
    <row r="415" spans="1:6" x14ac:dyDescent="0.25">
      <c r="A415" s="242">
        <v>3211</v>
      </c>
      <c r="B415" s="239" t="s">
        <v>102</v>
      </c>
      <c r="C415" s="240"/>
      <c r="D415" s="240"/>
      <c r="E415" s="241">
        <v>1059.3</v>
      </c>
      <c r="F415" s="231"/>
    </row>
    <row r="416" spans="1:6" ht="25.5" x14ac:dyDescent="0.25">
      <c r="A416" s="243" t="s">
        <v>103</v>
      </c>
      <c r="B416" s="239" t="s">
        <v>104</v>
      </c>
      <c r="C416" s="244"/>
      <c r="D416" s="244"/>
      <c r="E416" s="245"/>
      <c r="F416" s="244"/>
    </row>
    <row r="417" spans="1:6" x14ac:dyDescent="0.25">
      <c r="A417" s="243">
        <v>3213</v>
      </c>
      <c r="B417" s="239"/>
      <c r="C417" s="244"/>
      <c r="D417" s="244"/>
      <c r="E417" s="245">
        <v>40</v>
      </c>
      <c r="F417" s="244"/>
    </row>
    <row r="418" spans="1:6" x14ac:dyDescent="0.25">
      <c r="A418" s="243">
        <v>3221</v>
      </c>
      <c r="B418" s="239"/>
      <c r="C418" s="244"/>
      <c r="D418" s="244"/>
      <c r="E418" s="245">
        <v>607.79</v>
      </c>
      <c r="F418" s="244"/>
    </row>
    <row r="419" spans="1:6" x14ac:dyDescent="0.25">
      <c r="A419" s="243" t="s">
        <v>127</v>
      </c>
      <c r="B419" s="239" t="s">
        <v>128</v>
      </c>
      <c r="C419" s="244"/>
      <c r="D419" s="244"/>
      <c r="E419" s="245"/>
      <c r="F419" s="244"/>
    </row>
    <row r="420" spans="1:6" x14ac:dyDescent="0.25">
      <c r="A420" s="243" t="s">
        <v>135</v>
      </c>
      <c r="B420" s="239" t="s">
        <v>136</v>
      </c>
      <c r="C420" s="244"/>
      <c r="D420" s="244"/>
      <c r="E420" s="245"/>
      <c r="F420" s="244"/>
    </row>
    <row r="421" spans="1:6" x14ac:dyDescent="0.25">
      <c r="A421" s="243" t="s">
        <v>139</v>
      </c>
      <c r="B421" s="239" t="s">
        <v>140</v>
      </c>
      <c r="C421" s="244"/>
      <c r="D421" s="244"/>
      <c r="E421" s="245"/>
      <c r="F421" s="244"/>
    </row>
    <row r="422" spans="1:6" x14ac:dyDescent="0.25">
      <c r="A422" s="243">
        <v>35</v>
      </c>
      <c r="B422" s="239"/>
      <c r="C422" s="244"/>
      <c r="D422" s="244"/>
      <c r="E422" s="245">
        <f>E423</f>
        <v>513.59</v>
      </c>
      <c r="F422" s="244"/>
    </row>
    <row r="423" spans="1:6" x14ac:dyDescent="0.25">
      <c r="A423" s="243">
        <v>3531</v>
      </c>
      <c r="B423" s="239"/>
      <c r="C423" s="244"/>
      <c r="D423" s="244"/>
      <c r="E423" s="245">
        <v>513.59</v>
      </c>
      <c r="F423" s="244"/>
    </row>
    <row r="424" spans="1:6" ht="25.5" x14ac:dyDescent="0.25">
      <c r="A424" s="242" t="s">
        <v>232</v>
      </c>
      <c r="B424" s="239" t="s">
        <v>233</v>
      </c>
      <c r="C424" s="240">
        <v>0</v>
      </c>
      <c r="D424" s="240"/>
      <c r="E424" s="241"/>
      <c r="F424" s="231"/>
    </row>
    <row r="425" spans="1:6" x14ac:dyDescent="0.25">
      <c r="A425" s="243" t="s">
        <v>442</v>
      </c>
      <c r="B425" s="239" t="s">
        <v>361</v>
      </c>
      <c r="C425" s="244"/>
      <c r="D425" s="244"/>
      <c r="E425" s="245"/>
      <c r="F425" s="244"/>
    </row>
    <row r="426" spans="1:6" x14ac:dyDescent="0.25">
      <c r="A426" s="162"/>
      <c r="B426" s="162"/>
      <c r="C426" s="162"/>
      <c r="D426" s="162"/>
      <c r="E426" s="162"/>
      <c r="F426" s="162"/>
    </row>
    <row r="427" spans="1:6" x14ac:dyDescent="0.25">
      <c r="A427" s="162"/>
      <c r="B427" s="162"/>
      <c r="C427" s="162"/>
      <c r="D427" s="162"/>
      <c r="E427" s="162"/>
      <c r="F427" s="162"/>
    </row>
    <row r="428" spans="1:6" x14ac:dyDescent="0.25">
      <c r="A428" s="162"/>
      <c r="B428" s="162"/>
      <c r="C428" s="162"/>
      <c r="D428" s="162"/>
      <c r="E428" s="162"/>
      <c r="F428" s="162"/>
    </row>
    <row r="429" spans="1:6" x14ac:dyDescent="0.25">
      <c r="A429" s="162"/>
      <c r="B429" s="162"/>
      <c r="C429" s="162"/>
      <c r="D429" s="162"/>
      <c r="E429" s="162"/>
      <c r="F429" s="162"/>
    </row>
    <row r="430" spans="1:6" x14ac:dyDescent="0.25">
      <c r="A430" s="162"/>
      <c r="B430" s="162"/>
      <c r="C430" s="162"/>
      <c r="D430" s="162"/>
      <c r="E430" s="162"/>
      <c r="F430" s="162"/>
    </row>
    <row r="431" spans="1:6" x14ac:dyDescent="0.25">
      <c r="A431" s="162"/>
      <c r="B431" s="162"/>
      <c r="C431" s="162"/>
      <c r="D431" s="162"/>
      <c r="E431" s="162"/>
      <c r="F431" s="162"/>
    </row>
    <row r="432" spans="1:6" x14ac:dyDescent="0.25">
      <c r="A432" s="162"/>
      <c r="B432" s="162"/>
      <c r="C432" s="162"/>
      <c r="D432" s="162"/>
    </row>
    <row r="433" spans="1:4" x14ac:dyDescent="0.25">
      <c r="A433" s="162"/>
      <c r="B433" s="162"/>
      <c r="C433" s="162"/>
      <c r="D433" s="162"/>
    </row>
    <row r="434" spans="1:4" x14ac:dyDescent="0.25">
      <c r="A434" s="162"/>
      <c r="B434" s="162"/>
      <c r="C434" s="162"/>
      <c r="D434" s="162"/>
    </row>
    <row r="435" spans="1:4" x14ac:dyDescent="0.25">
      <c r="A435" s="162"/>
      <c r="B435" s="162"/>
      <c r="C435" s="162"/>
      <c r="D435" s="162"/>
    </row>
    <row r="436" spans="1:4" x14ac:dyDescent="0.25">
      <c r="A436" s="162"/>
      <c r="B436" s="162"/>
      <c r="C436" s="162"/>
      <c r="D436" s="162"/>
    </row>
    <row r="437" spans="1:4" x14ac:dyDescent="0.25">
      <c r="A437" s="162"/>
      <c r="B437" s="162"/>
      <c r="C437" s="162"/>
      <c r="D437" s="162"/>
    </row>
    <row r="438" spans="1:4" x14ac:dyDescent="0.25">
      <c r="A438" s="162"/>
      <c r="B438" s="162"/>
      <c r="C438" s="162"/>
      <c r="D438" s="162"/>
    </row>
    <row r="439" spans="1:4" x14ac:dyDescent="0.25">
      <c r="A439" s="162"/>
      <c r="B439" s="162"/>
      <c r="C439" s="162"/>
      <c r="D439" s="162"/>
    </row>
    <row r="440" spans="1:4" x14ac:dyDescent="0.25">
      <c r="A440" s="162"/>
      <c r="B440" s="162"/>
      <c r="C440" s="162"/>
      <c r="D440" s="162"/>
    </row>
    <row r="441" spans="1:4" x14ac:dyDescent="0.25">
      <c r="A441" s="162"/>
      <c r="B441" s="162"/>
      <c r="C441" s="162"/>
      <c r="D441" s="162"/>
    </row>
    <row r="442" spans="1:4" x14ac:dyDescent="0.25">
      <c r="A442" s="162"/>
      <c r="B442" s="162"/>
      <c r="C442" s="162"/>
      <c r="D442" s="162"/>
    </row>
    <row r="443" spans="1:4" x14ac:dyDescent="0.25">
      <c r="A443" s="162"/>
      <c r="B443" s="162"/>
      <c r="C443" s="162"/>
      <c r="D443" s="162"/>
    </row>
    <row r="444" spans="1:4" x14ac:dyDescent="0.25">
      <c r="A444" s="162"/>
      <c r="B444" s="162"/>
      <c r="C444" s="162"/>
      <c r="D444" s="162"/>
    </row>
    <row r="445" spans="1:4" x14ac:dyDescent="0.25">
      <c r="A445" s="162"/>
      <c r="B445" s="162"/>
      <c r="C445" s="162"/>
      <c r="D445" s="162"/>
    </row>
    <row r="446" spans="1:4" x14ac:dyDescent="0.25">
      <c r="A446" s="162"/>
      <c r="B446" s="162"/>
      <c r="C446" s="162"/>
      <c r="D446" s="162"/>
    </row>
    <row r="447" spans="1:4" x14ac:dyDescent="0.25">
      <c r="A447" s="162"/>
      <c r="B447" s="162"/>
      <c r="C447" s="162"/>
      <c r="D447" s="162"/>
    </row>
    <row r="448" spans="1:4" x14ac:dyDescent="0.25">
      <c r="A448" s="162"/>
      <c r="B448" s="162"/>
      <c r="C448" s="162"/>
      <c r="D448" s="162"/>
    </row>
    <row r="449" spans="1:4" x14ac:dyDescent="0.25">
      <c r="A449" s="162"/>
      <c r="B449" s="162"/>
      <c r="C449" s="162"/>
      <c r="D449" s="162"/>
    </row>
    <row r="450" spans="1:4" x14ac:dyDescent="0.25">
      <c r="A450" s="162"/>
      <c r="B450" s="162"/>
      <c r="C450" s="162"/>
      <c r="D450" s="162"/>
    </row>
    <row r="451" spans="1:4" x14ac:dyDescent="0.25">
      <c r="A451" s="162"/>
      <c r="B451" s="162"/>
      <c r="C451" s="162"/>
      <c r="D451" s="162"/>
    </row>
    <row r="452" spans="1:4" x14ac:dyDescent="0.25">
      <c r="A452" s="162"/>
      <c r="B452" s="162"/>
      <c r="C452" s="162"/>
      <c r="D452" s="162"/>
    </row>
    <row r="453" spans="1:4" x14ac:dyDescent="0.25">
      <c r="A453" s="162"/>
      <c r="B453" s="162"/>
      <c r="C453" s="162"/>
      <c r="D453" s="162"/>
    </row>
    <row r="454" spans="1:4" x14ac:dyDescent="0.25">
      <c r="A454" s="162"/>
      <c r="B454" s="162"/>
      <c r="C454" s="162"/>
      <c r="D454" s="162"/>
    </row>
    <row r="455" spans="1:4" x14ac:dyDescent="0.25">
      <c r="A455" s="162"/>
      <c r="B455" s="162"/>
      <c r="C455" s="162"/>
      <c r="D455" s="162"/>
    </row>
    <row r="456" spans="1:4" x14ac:dyDescent="0.25">
      <c r="A456" s="162"/>
      <c r="B456" s="162"/>
      <c r="C456" s="162"/>
      <c r="D456" s="162"/>
    </row>
    <row r="457" spans="1:4" x14ac:dyDescent="0.25">
      <c r="A457" s="162"/>
      <c r="B457" s="162"/>
      <c r="C457" s="162"/>
      <c r="D457" s="162"/>
    </row>
    <row r="458" spans="1:4" x14ac:dyDescent="0.25">
      <c r="A458" s="162"/>
      <c r="B458" s="162"/>
      <c r="C458" s="162"/>
      <c r="D458" s="162"/>
    </row>
    <row r="459" spans="1:4" x14ac:dyDescent="0.25">
      <c r="A459" s="162"/>
      <c r="B459" s="162"/>
      <c r="C459" s="162"/>
      <c r="D459" s="162"/>
    </row>
    <row r="460" spans="1:4" x14ac:dyDescent="0.25">
      <c r="A460" s="162"/>
      <c r="B460" s="162"/>
      <c r="C460" s="162"/>
      <c r="D460" s="162"/>
    </row>
    <row r="461" spans="1:4" x14ac:dyDescent="0.25">
      <c r="A461" s="162"/>
      <c r="B461" s="162"/>
      <c r="C461" s="162"/>
      <c r="D461" s="162"/>
    </row>
    <row r="462" spans="1:4" x14ac:dyDescent="0.25">
      <c r="A462" s="162"/>
      <c r="B462" s="162"/>
      <c r="C462" s="162"/>
      <c r="D462" s="162"/>
    </row>
    <row r="463" spans="1:4" x14ac:dyDescent="0.25">
      <c r="A463" s="162"/>
      <c r="B463" s="162"/>
      <c r="C463" s="162"/>
      <c r="D463" s="162"/>
    </row>
    <row r="464" spans="1:4" x14ac:dyDescent="0.25">
      <c r="A464" s="162"/>
      <c r="B464" s="162"/>
      <c r="C464" s="162"/>
      <c r="D464" s="162"/>
    </row>
    <row r="465" spans="1:4" x14ac:dyDescent="0.25">
      <c r="A465" s="162"/>
      <c r="B465" s="162"/>
      <c r="C465" s="162"/>
      <c r="D465" s="162"/>
    </row>
    <row r="466" spans="1:4" x14ac:dyDescent="0.25">
      <c r="A466" s="162"/>
      <c r="B466" s="162"/>
      <c r="C466" s="162"/>
      <c r="D466" s="162"/>
    </row>
    <row r="467" spans="1:4" x14ac:dyDescent="0.25">
      <c r="A467" s="162"/>
      <c r="B467" s="162"/>
      <c r="C467" s="162"/>
      <c r="D467" s="162"/>
    </row>
    <row r="468" spans="1:4" x14ac:dyDescent="0.25">
      <c r="A468" s="162"/>
      <c r="B468" s="162"/>
      <c r="C468" s="162"/>
      <c r="D468" s="162"/>
    </row>
    <row r="469" spans="1:4" x14ac:dyDescent="0.25">
      <c r="A469" s="162"/>
      <c r="B469" s="162"/>
      <c r="C469" s="162"/>
      <c r="D469" s="162"/>
    </row>
    <row r="470" spans="1:4" x14ac:dyDescent="0.25">
      <c r="A470" s="162"/>
      <c r="B470" s="162"/>
      <c r="C470" s="162"/>
      <c r="D470" s="162"/>
    </row>
    <row r="471" spans="1:4" x14ac:dyDescent="0.25">
      <c r="A471" s="162"/>
      <c r="B471" s="162"/>
      <c r="C471" s="162"/>
      <c r="D471" s="162"/>
    </row>
    <row r="472" spans="1:4" x14ac:dyDescent="0.25">
      <c r="A472" s="162"/>
      <c r="B472" s="162"/>
      <c r="C472" s="162"/>
      <c r="D472" s="162"/>
    </row>
    <row r="473" spans="1:4" x14ac:dyDescent="0.25">
      <c r="A473" s="162"/>
      <c r="B473" s="162"/>
      <c r="C473" s="162"/>
      <c r="D473" s="162"/>
    </row>
    <row r="474" spans="1:4" x14ac:dyDescent="0.25">
      <c r="A474" s="162"/>
      <c r="B474" s="162"/>
      <c r="C474" s="162"/>
      <c r="D474" s="162"/>
    </row>
    <row r="475" spans="1:4" x14ac:dyDescent="0.25">
      <c r="A475" s="162"/>
      <c r="B475" s="162"/>
      <c r="C475" s="162"/>
      <c r="D475" s="162"/>
    </row>
    <row r="476" spans="1:4" x14ac:dyDescent="0.25">
      <c r="A476" s="162"/>
      <c r="B476" s="162"/>
      <c r="C476" s="162"/>
      <c r="D476" s="162"/>
    </row>
    <row r="477" spans="1:4" x14ac:dyDescent="0.25">
      <c r="A477" s="162"/>
      <c r="B477" s="162"/>
      <c r="C477" s="162"/>
      <c r="D477" s="162"/>
    </row>
    <row r="478" spans="1:4" x14ac:dyDescent="0.25">
      <c r="A478" s="162"/>
      <c r="B478" s="162"/>
      <c r="C478" s="162"/>
      <c r="D478" s="162"/>
    </row>
    <row r="479" spans="1:4" x14ac:dyDescent="0.25">
      <c r="A479" s="162"/>
      <c r="B479" s="162"/>
      <c r="C479" s="162"/>
      <c r="D479" s="162"/>
    </row>
    <row r="480" spans="1:4" x14ac:dyDescent="0.25">
      <c r="A480" s="162"/>
      <c r="B480" s="162"/>
      <c r="C480" s="162"/>
      <c r="D480" s="162"/>
    </row>
    <row r="481" spans="1:4" x14ac:dyDescent="0.25">
      <c r="A481" s="162"/>
      <c r="B481" s="162"/>
      <c r="C481" s="162"/>
      <c r="D481" s="162"/>
    </row>
    <row r="482" spans="1:4" x14ac:dyDescent="0.25">
      <c r="A482" s="162"/>
      <c r="B482" s="162"/>
      <c r="C482" s="162"/>
      <c r="D482" s="162"/>
    </row>
    <row r="483" spans="1:4" x14ac:dyDescent="0.25">
      <c r="A483" s="162"/>
      <c r="B483" s="162"/>
      <c r="C483" s="162"/>
      <c r="D483" s="162"/>
    </row>
    <row r="484" spans="1:4" x14ac:dyDescent="0.25">
      <c r="A484" s="162"/>
      <c r="B484" s="162"/>
      <c r="C484" s="162"/>
      <c r="D484" s="162"/>
    </row>
    <row r="485" spans="1:4" x14ac:dyDescent="0.25">
      <c r="A485" s="162"/>
      <c r="B485" s="162"/>
      <c r="C485" s="162"/>
      <c r="D485" s="162"/>
    </row>
    <row r="486" spans="1:4" x14ac:dyDescent="0.25">
      <c r="A486" s="162"/>
      <c r="B486" s="162"/>
      <c r="C486" s="162"/>
      <c r="D486" s="162"/>
    </row>
    <row r="487" spans="1:4" x14ac:dyDescent="0.25">
      <c r="A487" s="162"/>
      <c r="B487" s="162"/>
      <c r="C487" s="162"/>
      <c r="D487" s="162"/>
    </row>
    <row r="488" spans="1:4" x14ac:dyDescent="0.25">
      <c r="A488" s="162"/>
      <c r="B488" s="162"/>
      <c r="C488" s="162"/>
      <c r="D488" s="162"/>
    </row>
    <row r="489" spans="1:4" x14ac:dyDescent="0.25">
      <c r="A489" s="162"/>
      <c r="B489" s="162"/>
      <c r="C489" s="162"/>
      <c r="D489" s="162"/>
    </row>
    <row r="490" spans="1:4" x14ac:dyDescent="0.25">
      <c r="A490" s="162"/>
      <c r="B490" s="162"/>
      <c r="C490" s="162"/>
      <c r="D490" s="162"/>
    </row>
    <row r="491" spans="1:4" x14ac:dyDescent="0.25">
      <c r="A491" s="162"/>
      <c r="B491" s="162"/>
      <c r="C491" s="162"/>
      <c r="D491" s="162"/>
    </row>
    <row r="492" spans="1:4" x14ac:dyDescent="0.25">
      <c r="A492" s="162"/>
      <c r="B492" s="162"/>
      <c r="C492" s="162"/>
      <c r="D492" s="162"/>
    </row>
    <row r="493" spans="1:4" x14ac:dyDescent="0.25">
      <c r="A493" s="162"/>
      <c r="B493" s="162"/>
      <c r="C493" s="162"/>
      <c r="D493" s="162"/>
    </row>
    <row r="494" spans="1:4" x14ac:dyDescent="0.25">
      <c r="A494" s="162"/>
      <c r="B494" s="162"/>
      <c r="C494" s="162"/>
      <c r="D494" s="162"/>
    </row>
    <row r="495" spans="1:4" x14ac:dyDescent="0.25">
      <c r="A495" s="162"/>
      <c r="B495" s="162"/>
      <c r="C495" s="162"/>
      <c r="D495" s="162"/>
    </row>
    <row r="496" spans="1:4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</sheetData>
  <autoFilter ref="A4:F425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Prijenosi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Racunovodstvo</cp:lastModifiedBy>
  <cp:lastPrinted>2025-03-18T09:19:57Z</cp:lastPrinted>
  <dcterms:created xsi:type="dcterms:W3CDTF">2024-02-22T20:30:43Z</dcterms:created>
  <dcterms:modified xsi:type="dcterms:W3CDTF">2025-03-24T10:47:54Z</dcterms:modified>
</cp:coreProperties>
</file>